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140" windowWidth="14790" windowHeight="10545" tabRatio="346" activeTab="0"/>
  </bookViews>
  <sheets>
    <sheet name="SEP-2019" sheetId="1" r:id="rId1"/>
    <sheet name="Sheet1" sheetId="2" state="hidden" r:id="rId2"/>
  </sheets>
  <definedNames>
    <definedName name="_xlnm.Print_Area" localSheetId="0">'SEP-2019'!$B$1:$Q$76</definedName>
    <definedName name="_xlnm.Print_Titles" localSheetId="0">'SEP-2019'!$3:$3</definedName>
  </definedNames>
  <calcPr fullCalcOnLoad="1"/>
</workbook>
</file>

<file path=xl/sharedStrings.xml><?xml version="1.0" encoding="utf-8"?>
<sst xmlns="http://schemas.openxmlformats.org/spreadsheetml/2006/main" count="468" uniqueCount="187">
  <si>
    <t>USD</t>
  </si>
  <si>
    <t>EUR</t>
  </si>
  <si>
    <t>SDR</t>
  </si>
  <si>
    <t>JPY</t>
  </si>
  <si>
    <t>KWD</t>
  </si>
  <si>
    <t>GEL</t>
  </si>
  <si>
    <t>SL_IDA_21.1</t>
  </si>
  <si>
    <t>SL_IDA-2.5</t>
  </si>
  <si>
    <t>SL_ADB-2749</t>
  </si>
  <si>
    <t>SL_ADB-2807</t>
  </si>
  <si>
    <t>SL-EBRD-ADJARA</t>
  </si>
  <si>
    <t>SL_BORJ(RESCH)</t>
  </si>
  <si>
    <t>SL_ENG_EU_EBRD</t>
  </si>
  <si>
    <t>SL_EnTrans_EBRD</t>
  </si>
  <si>
    <t>SL_GARDABANI_EB</t>
  </si>
  <si>
    <t>SL_KUTAI(RESCH)</t>
  </si>
  <si>
    <t>SL_POTI_(RESCH)</t>
  </si>
  <si>
    <t>SL_RUSTAVI_EBRD</t>
  </si>
  <si>
    <t>SL_ENG_GE_EBRD</t>
  </si>
  <si>
    <t>SL_ENG_US_EBRD</t>
  </si>
  <si>
    <t>SL_EIB-ENGURI</t>
  </si>
  <si>
    <t>SL_EIB_WATER</t>
  </si>
  <si>
    <t>SL_EnTrans_EIB</t>
  </si>
  <si>
    <t>SL-FRANCE-NAVIG</t>
  </si>
  <si>
    <t>SL-XRAMI-JICA</t>
  </si>
  <si>
    <t>SL-PCB-KFW</t>
  </si>
  <si>
    <t>SL_ALAVERDI_KFW</t>
  </si>
  <si>
    <t>SL_BAT_1_KFW</t>
  </si>
  <si>
    <t>SL_KFW_25</t>
  </si>
  <si>
    <t>SL_KFW_25_RESCH</t>
  </si>
  <si>
    <t>SL_KFW_BATUMI3</t>
  </si>
  <si>
    <t>SL_KFW_BATUM_ST</t>
  </si>
  <si>
    <t>SL_KFW_GSE(7.4)</t>
  </si>
  <si>
    <t>SL_KFW_GW&amp;P</t>
  </si>
  <si>
    <t>SL_KFW_KHELVACH</t>
  </si>
  <si>
    <t>SL_KfW_Suply</t>
  </si>
  <si>
    <t>SL-COCA-COLA</t>
  </si>
  <si>
    <t>SL_IDA_21_RES</t>
  </si>
  <si>
    <t>SL_KFW_7.4_RES</t>
  </si>
  <si>
    <t>შეთანხმებული თანხა (ხელშეკრულებით)</t>
  </si>
  <si>
    <t>IDA</t>
  </si>
  <si>
    <t>KfW</t>
  </si>
  <si>
    <t>ADB</t>
  </si>
  <si>
    <t>EBRD</t>
  </si>
  <si>
    <t>EIB</t>
  </si>
  <si>
    <t>KFW</t>
  </si>
  <si>
    <t>NATIXI</t>
  </si>
  <si>
    <t>JICA</t>
  </si>
  <si>
    <t>KUWAIT</t>
  </si>
  <si>
    <t>TURKEY</t>
  </si>
  <si>
    <t>SL_EBRD_GSE</t>
  </si>
  <si>
    <t>SL-KFW_JVARI-HO</t>
  </si>
  <si>
    <t>SL-KFW-KUTAISI</t>
  </si>
  <si>
    <t>SL_ADB_GSE</t>
  </si>
  <si>
    <t>IBRD</t>
  </si>
  <si>
    <t>SL_IBRD-GSE</t>
  </si>
  <si>
    <t>SL_KFW_BAT2</t>
  </si>
  <si>
    <t xml:space="preserve">სესხის ძირითადი თანხის რესტრუქტურირებული ნაწილი </t>
  </si>
  <si>
    <t>SL_ADB-3238</t>
  </si>
  <si>
    <t>SL-EBRD-KARTLI</t>
  </si>
  <si>
    <t>SL_IFAD_GEL</t>
  </si>
  <si>
    <t>SL_IFAD_USD</t>
  </si>
  <si>
    <t>IFAD</t>
  </si>
  <si>
    <t>SL-ADB-3292(SF)</t>
  </si>
  <si>
    <t>SL-ADB-3291</t>
  </si>
  <si>
    <t>SL-EIB-KUTAISI</t>
  </si>
  <si>
    <t>SL-BATUMI4</t>
  </si>
  <si>
    <t>SL_EIB_WATER_NN</t>
  </si>
  <si>
    <t>SL-EBRD-BUS</t>
  </si>
  <si>
    <t>Air Navigation for Tbilisi International Airport</t>
  </si>
  <si>
    <t xml:space="preserve">Rustavi Soild Waste Management Project
</t>
  </si>
  <si>
    <t xml:space="preserve">Rustavi Soild Waste Management Project (Gardabani) </t>
  </si>
  <si>
    <t>Enguri HydrO Power Plant  Rehabilitation Project III</t>
  </si>
  <si>
    <t>Adjara Solid Waste Project</t>
  </si>
  <si>
    <t xml:space="preserve">Rehabilitation of Municipal Infrastructure Facilitates in Batumi, Phase IV </t>
  </si>
  <si>
    <t>Water Infrastructure Modernisation II</t>
  </si>
  <si>
    <t xml:space="preserve">Water Infrastructure Modernisation </t>
  </si>
  <si>
    <t>United Water Supply Company of Georgia</t>
  </si>
  <si>
    <t>Tbilisi City Hall</t>
  </si>
  <si>
    <t>Batumi City Hall</t>
  </si>
  <si>
    <t>Jvari Khorga Transmission Line</t>
  </si>
  <si>
    <t>Transmission Grid Strengthening Project</t>
  </si>
  <si>
    <t>Georgia  Solid Waste Management Project</t>
  </si>
  <si>
    <t>Integrated Solid Waste  Management Kutaisi</t>
  </si>
  <si>
    <t>Urban Service Improvement Investment Program  - Project 5</t>
  </si>
  <si>
    <t>Kutaisi Waste water Project</t>
  </si>
  <si>
    <t>Kvemo Kartli  Solid Waste Project</t>
  </si>
  <si>
    <t>Municipal Development Fund of Georgia</t>
  </si>
  <si>
    <t>Urban Service Improvement Investment Program  - Project 4</t>
  </si>
  <si>
    <t>Urban Service Improvement Investment Program  - Project 3</t>
  </si>
  <si>
    <t>Urban Service Improvement Investment Program  - Project 2</t>
  </si>
  <si>
    <t>Rehabilitation of Municipal Infrastructure III Ph  (Water)</t>
  </si>
  <si>
    <t>Rehabilitation of Municipal Infrastructure III Ph (Stormwate)</t>
  </si>
  <si>
    <t>Black Sea Energy Transmission Line_ KFW</t>
  </si>
  <si>
    <t>JSC Georgian State Electrosystem (GSE)</t>
  </si>
  <si>
    <t>Ministry of Finance and Economy of Ajara</t>
  </si>
  <si>
    <t>Water Infrastructure Modernisation (Additional loan)</t>
  </si>
  <si>
    <t>LTD Kobuleti water</t>
  </si>
  <si>
    <t>LTD United Water Supply Company of Georgia</t>
  </si>
  <si>
    <t>Batumi Urban Transport</t>
  </si>
  <si>
    <t xml:space="preserve">Vardnili and Enguri Hydro Rehabilitation Project </t>
  </si>
  <si>
    <t>LLC Energotrans</t>
  </si>
  <si>
    <t>LLC "Coca-Cola"</t>
  </si>
  <si>
    <t>Power Rehabilitation Project (KHRAMI)</t>
  </si>
  <si>
    <t>LTD Enguhesi</t>
  </si>
  <si>
    <t>LLC Gerogian Water and Power</t>
  </si>
  <si>
    <t>Power Transmission Rehabilitation Programme</t>
  </si>
  <si>
    <t xml:space="preserve">Electricity Market Support Project </t>
  </si>
  <si>
    <t>Sector Program Power Supply</t>
  </si>
  <si>
    <t xml:space="preserve">Regional Power Network Rehabilitation I - </t>
  </si>
  <si>
    <t xml:space="preserve">Tbilisi Road rehabilitation Project </t>
  </si>
  <si>
    <t xml:space="preserve">Batumi Municipal Infastructure Rehabilitation - Phase I </t>
  </si>
  <si>
    <t>LTD Saqaeronavigatsia</t>
  </si>
  <si>
    <t>Electricity Market Support Project (Additional)</t>
  </si>
  <si>
    <t>Georgian Energy Sector Rehabilitation Support</t>
  </si>
  <si>
    <t>JSC ProCredit Bank</t>
  </si>
  <si>
    <t>Microkedit Bank of Georgia</t>
  </si>
  <si>
    <t>Rural Development Project (RDP)</t>
  </si>
  <si>
    <t>JSC KHRAMHESI-2</t>
  </si>
  <si>
    <t>Donor</t>
  </si>
  <si>
    <t>Currency</t>
  </si>
  <si>
    <t>Commitment Amount</t>
  </si>
  <si>
    <t>Disbursed Amount</t>
  </si>
  <si>
    <t>Microfinancial organizations in Rural Development progect</t>
  </si>
  <si>
    <t>Comercial Banks and Microfinancial organizations in Rural Development progect</t>
  </si>
  <si>
    <t>Rustavi Municipality</t>
  </si>
  <si>
    <t>Gardabani Municipality</t>
  </si>
  <si>
    <t>Servicing Liabilities Relates to Enguri Hydroreabilitation Project</t>
  </si>
  <si>
    <t xml:space="preserve">Court settlement act LTD "Coca-Cola'' </t>
  </si>
  <si>
    <t>Tbilisi Bus Project</t>
  </si>
  <si>
    <t> LTD Solid Waste Management Company of Georgia</t>
  </si>
  <si>
    <t>Company/Organization</t>
  </si>
  <si>
    <t>LTD Engurhesi</t>
  </si>
  <si>
    <t xml:space="preserve">Enguri Hydro Power Plant  Rehabilitation II  </t>
  </si>
  <si>
    <t xml:space="preserve">Rescheduled Power Transmission Rehabilitation Programme II  </t>
  </si>
  <si>
    <t xml:space="preserve">Rescheduled of Power Transmission Rehabilitation Programme </t>
  </si>
  <si>
    <t xml:space="preserve">Rescheduled of Electricity Market Support Project </t>
  </si>
  <si>
    <t>SL_EBRD-GEORGIA</t>
  </si>
  <si>
    <t xml:space="preserve">Kobuleti Waster Water Poject </t>
  </si>
  <si>
    <t xml:space="preserve">Open Programme Extension Transmission Network Georgia </t>
  </si>
  <si>
    <t xml:space="preserve">Regional Power Transmission Enhancement </t>
  </si>
  <si>
    <t xml:space="preserve">Poti Municipal Water Project
</t>
  </si>
  <si>
    <t xml:space="preserve">Kutaisi Municipal Water Project </t>
  </si>
  <si>
    <t xml:space="preserve">Borjomi Water ProjectI </t>
  </si>
  <si>
    <t>Urban Service Improvement Investment Program  - Project 1</t>
  </si>
  <si>
    <t xml:space="preserve">High Voltage Transmission Line_ EIB </t>
  </si>
  <si>
    <t xml:space="preserve">Black Sea Energy Transmission Line_ EBRD </t>
  </si>
  <si>
    <t>Batumi Municipal Infastructure Rehabilitation - Phase II -Khelvachauri</t>
  </si>
  <si>
    <t>Batumi Municipal Infastructure Rehabilitation - Phase II</t>
  </si>
  <si>
    <t>Name of Project</t>
  </si>
  <si>
    <t>Commitment date</t>
  </si>
  <si>
    <t xml:space="preserve">* Principal amount (751,941.18 EUR) is deferred according the rehabilitation plan </t>
  </si>
  <si>
    <t>Note:  Exchange rate at given date</t>
  </si>
  <si>
    <t>SL_ENTR_KFW-RES</t>
  </si>
  <si>
    <t>Black Sea Energy Transmission Line_ KFW(Rescheduled)</t>
  </si>
  <si>
    <t>Repaid Interest</t>
  </si>
  <si>
    <t>Outstanding</t>
  </si>
  <si>
    <t>Outstanding in GEL</t>
  </si>
  <si>
    <t>Principal arrears</t>
  </si>
  <si>
    <t>Interest arrears</t>
  </si>
  <si>
    <t>LTD Solid Waste Management Company of Georgia</t>
  </si>
  <si>
    <t>SL_ADB_3441</t>
  </si>
  <si>
    <t>SL-RUSWAST_EBRD</t>
  </si>
  <si>
    <t>Urban Service Improvement Investment Program  - Project 6</t>
  </si>
  <si>
    <t>Repaid Principal</t>
  </si>
  <si>
    <t xml:space="preserve">UniCredit Bank Austria </t>
  </si>
  <si>
    <t>SL_UN_HIDROTECH</t>
  </si>
  <si>
    <t>Open Programme Extension Transmission Network II</t>
  </si>
  <si>
    <t>LEPL Georgian Technical University</t>
  </si>
  <si>
    <t xml:space="preserve">Geo Research Institute for Energy &amp; Hidrotechnics </t>
  </si>
  <si>
    <t>Batumi Bus Project</t>
  </si>
  <si>
    <t>SL_ENG_EUR_REST</t>
  </si>
  <si>
    <t>SL_ENG_GEL_REST</t>
  </si>
  <si>
    <t>SL-KFW-WASTE2</t>
  </si>
  <si>
    <t>SL_EBRD_ENGUR_4</t>
  </si>
  <si>
    <t>Enguri HPP-Climate Resilience Upgrade</t>
  </si>
  <si>
    <t xml:space="preserve"> Integrated Solid Waste Management Program II</t>
  </si>
  <si>
    <t>SL_EBRD_KOBUL</t>
  </si>
  <si>
    <t>SL_KFW_II_JVARI</t>
  </si>
  <si>
    <t>SL-EBRD-BAT-BUS</t>
  </si>
  <si>
    <t>SL-ADB-3078</t>
  </si>
  <si>
    <t>SL-EBRD_TBWASTE</t>
  </si>
  <si>
    <t>Tbilisi Solid Waste Project</t>
  </si>
  <si>
    <t>Adjara- Rural Water Supply and Waste Water Programme</t>
  </si>
  <si>
    <t>SL_KFW-ADJARA</t>
  </si>
  <si>
    <r>
      <t xml:space="preserve">Power Transmission Rehabilitation Programme II </t>
    </r>
    <r>
      <rPr>
        <b/>
        <sz val="10"/>
        <color indexed="8"/>
        <rFont val="Calibri"/>
        <family val="2"/>
      </rPr>
      <t xml:space="preserve"> *</t>
    </r>
  </si>
  <si>
    <t>On-lending from External Financial Resourses in Credit Currency (as of September 30, 2019)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</si>
</sst>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_(* #,##0_);_(* \(#,##0\);_(* &quot;-&quot;??_);_(@_)"/>
    <numFmt numFmtId="174" formatCode="#,##0.000"/>
    <numFmt numFmtId="175" formatCode="#,##0.0000"/>
    <numFmt numFmtId="176" formatCode="#,##0.00000"/>
    <numFmt numFmtId="177" formatCode="#,##0.000000"/>
    <numFmt numFmtId="178" formatCode="#,##0.0"/>
    <numFmt numFmtId="179" formatCode="_(* #,##0.0_);_(* \(#,##0.0\);_(* &quot;-&quot;??_);_(@_)"/>
    <numFmt numFmtId="180" formatCode="#,##0.0000000"/>
    <numFmt numFmtId="181" formatCode="#,##0.00000000"/>
    <numFmt numFmtId="182" formatCode="#,##0.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"/>
    <numFmt numFmtId="188" formatCode="dd/mm/yyyy"/>
    <numFmt numFmtId="189" formatCode="[$-409]dddd\,\ mmmm\ dd\,\ yyyy"/>
    <numFmt numFmtId="190" formatCode="[$-409]d\-mmm\-yy;@"/>
    <numFmt numFmtId="191" formatCode="0.000000"/>
    <numFmt numFmtId="192" formatCode="0.0000000"/>
    <numFmt numFmtId="193" formatCode="_(* #,##0.0000_);_(* \(#,##0.0000\);_(* &quot;-&quot;??_);_(@_)"/>
    <numFmt numFmtId="194" formatCode="_(* #,##0.000000_);_(* \(#,##0.000000\);_(* &quot;-&quot;??_);_(@_)"/>
    <numFmt numFmtId="195" formatCode="_(* #,##0.0000_);_(* \(#,##0.0000\);_(* &quot;-&quot;????_);_(@_)"/>
    <numFmt numFmtId="196" formatCode="_(* #,##0.000_);_(* \(#,##0.000\);_(* &quot;-&quot;??_);_(@_)"/>
    <numFmt numFmtId="197" formatCode="_(* #,##0.00000_);_(* \(#,##0.00000\);_(* &quot;-&quot;??_);_(@_)"/>
    <numFmt numFmtId="198" formatCode="_(* #,##0.0000000_);_(* \(#,##0.0000000\);_(* &quot;-&quot;??_);_(@_)"/>
    <numFmt numFmtId="199" formatCode="m/d/yy;@"/>
    <numFmt numFmtId="200" formatCode="[$-409]d\-mmm\-yyyy;@"/>
    <numFmt numFmtId="201" formatCode="m/d/yyyy;@"/>
    <numFmt numFmtId="202" formatCode="m/d/yy\ h:mm;@"/>
    <numFmt numFmtId="203" formatCode="[$-409]mmmm\ d\,\ yyyy;@"/>
    <numFmt numFmtId="204" formatCode="d/m/yyyy;@"/>
    <numFmt numFmtId="205" formatCode="dd/mm/yyyy;@"/>
    <numFmt numFmtId="206" formatCode="[$-809]dd\ mmmm\ yyyy;@"/>
    <numFmt numFmtId="207" formatCode="[$-809]d\ mmmm\ yyyy;@"/>
    <numFmt numFmtId="208" formatCode="yyyy\-mm\-dd;@"/>
    <numFmt numFmtId="209" formatCode="[$-437]yyyy\ &quot;წ.&quot;\ dd\ mmm;@"/>
    <numFmt numFmtId="210" formatCode="mmm\-yyyy"/>
    <numFmt numFmtId="211" formatCode="[$-409]h:mm:ss\ AM/PM"/>
    <numFmt numFmtId="212" formatCode="mmm/yyyy"/>
  </numFmts>
  <fonts count="99">
    <font>
      <sz val="11"/>
      <name val="SPLiteraturuly"/>
      <family val="0"/>
    </font>
    <font>
      <b/>
      <sz val="10"/>
      <color indexed="12"/>
      <name val="Arial"/>
      <family val="2"/>
    </font>
    <font>
      <b/>
      <sz val="10"/>
      <color indexed="32"/>
      <name val="Arial"/>
      <family val="2"/>
    </font>
    <font>
      <b/>
      <i/>
      <sz val="10"/>
      <color indexed="10"/>
      <name val="Arial"/>
      <family val="2"/>
    </font>
    <font>
      <b/>
      <sz val="9"/>
      <color indexed="8"/>
      <name val="Courier New"/>
      <family val="3"/>
    </font>
    <font>
      <b/>
      <sz val="13"/>
      <color indexed="8"/>
      <name val="Courier New"/>
      <family val="3"/>
    </font>
    <font>
      <b/>
      <sz val="8"/>
      <color indexed="8"/>
      <name val="Courier New"/>
      <family val="3"/>
    </font>
    <font>
      <sz val="9"/>
      <color indexed="8"/>
      <name val="Arial"/>
      <family val="2"/>
    </font>
    <font>
      <b/>
      <sz val="10"/>
      <color indexed="10"/>
      <name val="SPLiteraturuly MT"/>
      <family val="0"/>
    </font>
    <font>
      <sz val="8"/>
      <name val="SPLiteraturuly"/>
      <family val="0"/>
    </font>
    <font>
      <b/>
      <sz val="10"/>
      <color indexed="17"/>
      <name val="Arial"/>
      <family val="2"/>
    </font>
    <font>
      <u val="single"/>
      <sz val="11"/>
      <color indexed="12"/>
      <name val="SPLiteraturuly"/>
      <family val="0"/>
    </font>
    <font>
      <u val="single"/>
      <sz val="11"/>
      <color indexed="36"/>
      <name val="SPLiteraturuly"/>
      <family val="0"/>
    </font>
    <font>
      <sz val="7"/>
      <color indexed="8"/>
      <name val="LitNusx"/>
      <family val="2"/>
    </font>
    <font>
      <b/>
      <sz val="10"/>
      <color indexed="8"/>
      <name val="Courier New"/>
      <family val="3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SPLiteraturuly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color indexed="23"/>
      <name val="Verdana"/>
      <family val="2"/>
    </font>
    <font>
      <sz val="9"/>
      <color indexed="10"/>
      <name val="SPLiteraturuly"/>
      <family val="0"/>
    </font>
    <font>
      <b/>
      <sz val="8"/>
      <color indexed="10"/>
      <name val="Courier New"/>
      <family val="3"/>
    </font>
    <font>
      <b/>
      <sz val="10"/>
      <color indexed="10"/>
      <name val="Courier New"/>
      <family val="3"/>
    </font>
    <font>
      <b/>
      <sz val="8"/>
      <color indexed="10"/>
      <name val="Verdana"/>
      <family val="2"/>
    </font>
    <font>
      <b/>
      <sz val="11"/>
      <color indexed="10"/>
      <name val="SPLiteraturuly"/>
      <family val="0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color indexed="62"/>
      <name val="Calibri"/>
      <family val="2"/>
    </font>
    <font>
      <b/>
      <sz val="9"/>
      <color indexed="62"/>
      <name val="Calibri"/>
      <family val="2"/>
    </font>
    <font>
      <sz val="9"/>
      <color indexed="63"/>
      <name val="Calibri"/>
      <family val="2"/>
    </font>
    <font>
      <sz val="10"/>
      <name val="Calibri"/>
      <family val="2"/>
    </font>
    <font>
      <b/>
      <sz val="8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63"/>
      <name val="Calibri"/>
      <family val="2"/>
    </font>
    <font>
      <b/>
      <sz val="10"/>
      <color indexed="36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SPLiteraturuly"/>
      <family val="0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66727B"/>
      <name val="Verdana"/>
      <family val="2"/>
    </font>
    <font>
      <sz val="9"/>
      <color rgb="FFFF0000"/>
      <name val="SPLiteraturuly"/>
      <family val="0"/>
    </font>
    <font>
      <b/>
      <sz val="8"/>
      <color rgb="FFFF0000"/>
      <name val="Courier New"/>
      <family val="3"/>
    </font>
    <font>
      <b/>
      <sz val="10"/>
      <color rgb="FFFF0000"/>
      <name val="Courier New"/>
      <family val="3"/>
    </font>
    <font>
      <b/>
      <i/>
      <sz val="10"/>
      <color rgb="FFFF0000"/>
      <name val="Arial"/>
      <family val="2"/>
    </font>
    <font>
      <b/>
      <sz val="8"/>
      <color rgb="FFFF0000"/>
      <name val="Verdana"/>
      <family val="2"/>
    </font>
    <font>
      <b/>
      <sz val="11"/>
      <color rgb="FFFF0000"/>
      <name val="SPLiteraturuly"/>
      <family val="0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8"/>
      <color theme="4" tint="-0.24997000396251678"/>
      <name val="Calibri"/>
      <family val="2"/>
    </font>
    <font>
      <b/>
      <sz val="9"/>
      <color theme="4" tint="-0.24997000396251678"/>
      <name val="Calibri"/>
      <family val="2"/>
    </font>
    <font>
      <sz val="9"/>
      <color rgb="FF12202A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rgb="FF12202A"/>
      <name val="Calibri"/>
      <family val="2"/>
    </font>
    <font>
      <b/>
      <sz val="10"/>
      <color rgb="FF7030A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3" tint="0.7999799847602844"/>
      </left>
      <right style="thin">
        <color theme="3" tint="0.7999799847602844"/>
      </right>
      <top>
        <color indexed="63"/>
      </top>
      <bottom style="thin">
        <color theme="3" tint="0.79997998476028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9" fontId="8" fillId="0" borderId="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4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190" fontId="0" fillId="0" borderId="0" xfId="0" applyNumberFormat="1" applyAlignment="1">
      <alignment/>
    </xf>
    <xf numFmtId="0" fontId="79" fillId="0" borderId="0" xfId="0" applyFont="1" applyAlignment="1">
      <alignment/>
    </xf>
    <xf numFmtId="3" fontId="80" fillId="0" borderId="0" xfId="0" applyNumberFormat="1" applyFont="1" applyAlignment="1">
      <alignment horizontal="right"/>
    </xf>
    <xf numFmtId="4" fontId="80" fillId="0" borderId="0" xfId="0" applyNumberFormat="1" applyFont="1" applyAlignment="1">
      <alignment horizontal="right"/>
    </xf>
    <xf numFmtId="0" fontId="80" fillId="0" borderId="0" xfId="0" applyFont="1" applyAlignment="1">
      <alignment horizontal="center" wrapText="1"/>
    </xf>
    <xf numFmtId="0" fontId="80" fillId="0" borderId="0" xfId="0" applyFont="1" applyAlignment="1">
      <alignment wrapText="1"/>
    </xf>
    <xf numFmtId="0" fontId="81" fillId="0" borderId="0" xfId="0" applyFont="1" applyAlignment="1">
      <alignment wrapText="1"/>
    </xf>
    <xf numFmtId="3" fontId="81" fillId="0" borderId="0" xfId="0" applyNumberFormat="1" applyFont="1" applyAlignment="1">
      <alignment horizontal="right"/>
    </xf>
    <xf numFmtId="4" fontId="81" fillId="0" borderId="0" xfId="0" applyNumberFormat="1" applyFont="1" applyAlignment="1">
      <alignment horizontal="right"/>
    </xf>
    <xf numFmtId="0" fontId="81" fillId="0" borderId="0" xfId="0" applyFont="1" applyAlignment="1">
      <alignment horizontal="center" wrapText="1"/>
    </xf>
    <xf numFmtId="43" fontId="79" fillId="0" borderId="0" xfId="42" applyFont="1" applyAlignment="1">
      <alignment/>
    </xf>
    <xf numFmtId="171" fontId="81" fillId="0" borderId="0" xfId="0" applyNumberFormat="1" applyFont="1" applyAlignment="1">
      <alignment wrapText="1"/>
    </xf>
    <xf numFmtId="43" fontId="80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0" fontId="82" fillId="0" borderId="0" xfId="0" applyFont="1" applyFill="1" applyAlignment="1">
      <alignment/>
    </xf>
    <xf numFmtId="172" fontId="13" fillId="0" borderId="0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172" fontId="83" fillId="0" borderId="0" xfId="0" applyNumberFormat="1" applyFont="1" applyFill="1" applyAlignment="1">
      <alignment vertical="center"/>
    </xf>
    <xf numFmtId="0" fontId="84" fillId="0" borderId="0" xfId="0" applyFont="1" applyFill="1" applyAlignment="1">
      <alignment horizontal="center" wrapText="1"/>
    </xf>
    <xf numFmtId="0" fontId="79" fillId="0" borderId="0" xfId="0" applyFont="1" applyFill="1" applyAlignment="1">
      <alignment/>
    </xf>
    <xf numFmtId="0" fontId="85" fillId="0" borderId="0" xfId="0" applyFont="1" applyFill="1" applyAlignment="1">
      <alignment vertical="top" wrapText="1"/>
    </xf>
    <xf numFmtId="3" fontId="80" fillId="0" borderId="0" xfId="0" applyNumberFormat="1" applyFont="1" applyFill="1" applyAlignment="1">
      <alignment horizontal="right"/>
    </xf>
    <xf numFmtId="0" fontId="83" fillId="0" borderId="0" xfId="0" applyFont="1" applyFill="1" applyAlignment="1">
      <alignment/>
    </xf>
    <xf numFmtId="0" fontId="86" fillId="0" borderId="0" xfId="0" applyFont="1" applyFill="1" applyAlignment="1">
      <alignment wrapText="1"/>
    </xf>
    <xf numFmtId="4" fontId="80" fillId="0" borderId="0" xfId="0" applyNumberFormat="1" applyFont="1" applyFill="1" applyAlignment="1">
      <alignment horizontal="right"/>
    </xf>
    <xf numFmtId="0" fontId="80" fillId="0" borderId="0" xfId="0" applyFont="1" applyFill="1" applyAlignment="1">
      <alignment horizontal="center" wrapText="1"/>
    </xf>
    <xf numFmtId="0" fontId="80" fillId="0" borderId="0" xfId="0" applyFont="1" applyFill="1" applyAlignment="1">
      <alignment wrapText="1"/>
    </xf>
    <xf numFmtId="0" fontId="81" fillId="0" borderId="0" xfId="0" applyFont="1" applyFill="1" applyAlignment="1">
      <alignment wrapText="1"/>
    </xf>
    <xf numFmtId="0" fontId="87" fillId="0" borderId="0" xfId="0" applyFont="1" applyFill="1" applyAlignment="1">
      <alignment/>
    </xf>
    <xf numFmtId="4" fontId="81" fillId="0" borderId="0" xfId="0" applyNumberFormat="1" applyFont="1" applyFill="1" applyAlignment="1">
      <alignment wrapText="1"/>
    </xf>
    <xf numFmtId="3" fontId="81" fillId="0" borderId="0" xfId="0" applyNumberFormat="1" applyFont="1" applyFill="1" applyAlignment="1">
      <alignment horizontal="right"/>
    </xf>
    <xf numFmtId="4" fontId="81" fillId="0" borderId="0" xfId="0" applyNumberFormat="1" applyFont="1" applyFill="1" applyAlignment="1">
      <alignment horizontal="right"/>
    </xf>
    <xf numFmtId="0" fontId="81" fillId="0" borderId="0" xfId="0" applyFont="1" applyFill="1" applyAlignment="1">
      <alignment horizontal="center" wrapText="1"/>
    </xf>
    <xf numFmtId="43" fontId="79" fillId="0" borderId="0" xfId="42" applyFont="1" applyFill="1" applyAlignment="1">
      <alignment/>
    </xf>
    <xf numFmtId="171" fontId="81" fillId="0" borderId="0" xfId="0" applyNumberFormat="1" applyFont="1" applyFill="1" applyAlignment="1">
      <alignment wrapText="1"/>
    </xf>
    <xf numFmtId="193" fontId="82" fillId="0" borderId="0" xfId="42" applyNumberFormat="1" applyFont="1" applyAlignment="1">
      <alignment/>
    </xf>
    <xf numFmtId="194" fontId="82" fillId="0" borderId="0" xfId="42" applyNumberFormat="1" applyFont="1" applyAlignment="1">
      <alignment/>
    </xf>
    <xf numFmtId="197" fontId="79" fillId="0" borderId="0" xfId="0" applyNumberFormat="1" applyFont="1" applyFill="1" applyAlignment="1">
      <alignment/>
    </xf>
    <xf numFmtId="0" fontId="82" fillId="0" borderId="0" xfId="0" applyFont="1" applyAlignment="1">
      <alignment/>
    </xf>
    <xf numFmtId="0" fontId="82" fillId="33" borderId="0" xfId="0" applyFont="1" applyFill="1" applyAlignment="1">
      <alignment horizontal="center" vertical="center" wrapText="1"/>
    </xf>
    <xf numFmtId="190" fontId="88" fillId="0" borderId="0" xfId="0" applyNumberFormat="1" applyFont="1" applyAlignment="1">
      <alignment/>
    </xf>
    <xf numFmtId="0" fontId="87" fillId="33" borderId="0" xfId="0" applyFont="1" applyFill="1" applyAlignment="1">
      <alignment horizontal="center" vertical="center" wrapText="1"/>
    </xf>
    <xf numFmtId="193" fontId="87" fillId="0" borderId="0" xfId="42" applyNumberFormat="1" applyFont="1" applyAlignment="1">
      <alignment/>
    </xf>
    <xf numFmtId="0" fontId="87" fillId="0" borderId="0" xfId="0" applyFont="1" applyAlignment="1">
      <alignment/>
    </xf>
    <xf numFmtId="194" fontId="87" fillId="0" borderId="0" xfId="42" applyNumberFormat="1" applyFont="1" applyAlignment="1">
      <alignment/>
    </xf>
    <xf numFmtId="0" fontId="82" fillId="34" borderId="0" xfId="0" applyFont="1" applyFill="1" applyAlignment="1">
      <alignment horizontal="center" vertical="center" wrapText="1"/>
    </xf>
    <xf numFmtId="187" fontId="82" fillId="34" borderId="0" xfId="0" applyNumberFormat="1" applyFont="1" applyFill="1" applyAlignment="1">
      <alignment horizontal="center" vertical="center" wrapText="1"/>
    </xf>
    <xf numFmtId="0" fontId="82" fillId="35" borderId="0" xfId="0" applyFont="1" applyFill="1" applyAlignment="1">
      <alignment horizontal="center" vertical="center" wrapText="1"/>
    </xf>
    <xf numFmtId="0" fontId="82" fillId="35" borderId="0" xfId="0" applyFont="1" applyFill="1" applyAlignment="1">
      <alignment/>
    </xf>
    <xf numFmtId="0" fontId="82" fillId="0" borderId="0" xfId="0" applyFont="1" applyFill="1" applyAlignment="1">
      <alignment horizontal="center" vertical="center" wrapText="1"/>
    </xf>
    <xf numFmtId="193" fontId="82" fillId="0" borderId="0" xfId="42" applyNumberFormat="1" applyFont="1" applyFill="1" applyAlignment="1">
      <alignment/>
    </xf>
    <xf numFmtId="190" fontId="0" fillId="0" borderId="0" xfId="0" applyNumberFormat="1" applyFill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89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90" fillId="0" borderId="10" xfId="0" applyFont="1" applyBorder="1" applyAlignment="1">
      <alignment horizontal="left" vertical="center" wrapText="1"/>
    </xf>
    <xf numFmtId="0" fontId="9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" fontId="42" fillId="0" borderId="0" xfId="0" applyNumberFormat="1" applyFont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188" fontId="42" fillId="0" borderId="0" xfId="0" applyNumberFormat="1" applyFont="1" applyAlignment="1">
      <alignment horizontal="center" vertical="center"/>
    </xf>
    <xf numFmtId="4" fontId="48" fillId="0" borderId="0" xfId="0" applyNumberFormat="1" applyFont="1" applyAlignment="1">
      <alignment horizontal="right" vertical="center"/>
    </xf>
    <xf numFmtId="43" fontId="48" fillId="0" borderId="0" xfId="42" applyFont="1" applyAlignment="1">
      <alignment vertical="center"/>
    </xf>
    <xf numFmtId="0" fontId="45" fillId="0" borderId="0" xfId="0" applyFont="1" applyAlignment="1">
      <alignment horizontal="justify" vertical="center" wrapText="1"/>
    </xf>
    <xf numFmtId="3" fontId="47" fillId="0" borderId="11" xfId="0" applyNumberFormat="1" applyFont="1" applyFill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43" fontId="42" fillId="0" borderId="0" xfId="0" applyNumberFormat="1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190" fontId="47" fillId="0" borderId="11" xfId="0" applyNumberFormat="1" applyFont="1" applyFill="1" applyBorder="1" applyAlignment="1">
      <alignment horizontal="left" vertical="center"/>
    </xf>
    <xf numFmtId="0" fontId="91" fillId="0" borderId="0" xfId="0" applyFont="1" applyBorder="1" applyAlignment="1">
      <alignment horizontal="center" vertical="center" wrapText="1"/>
    </xf>
    <xf numFmtId="4" fontId="92" fillId="0" borderId="0" xfId="0" applyNumberFormat="1" applyFont="1" applyBorder="1" applyAlignment="1">
      <alignment horizontal="right" vertical="center"/>
    </xf>
    <xf numFmtId="43" fontId="42" fillId="0" borderId="0" xfId="42" applyFont="1" applyAlignment="1">
      <alignment vertical="center"/>
    </xf>
    <xf numFmtId="0" fontId="93" fillId="0" borderId="0" xfId="0" applyFont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43" fontId="53" fillId="0" borderId="0" xfId="42" applyFont="1" applyAlignment="1">
      <alignment vertical="center"/>
    </xf>
    <xf numFmtId="4" fontId="53" fillId="0" borderId="0" xfId="0" applyNumberFormat="1" applyFont="1" applyAlignment="1">
      <alignment horizontal="right" vertical="center"/>
    </xf>
    <xf numFmtId="4" fontId="89" fillId="0" borderId="0" xfId="0" applyNumberFormat="1" applyFont="1" applyAlignment="1">
      <alignment horizontal="right" vertical="center"/>
    </xf>
    <xf numFmtId="4" fontId="94" fillId="0" borderId="0" xfId="0" applyNumberFormat="1" applyFont="1" applyAlignment="1">
      <alignment horizontal="right" vertical="center"/>
    </xf>
    <xf numFmtId="43" fontId="78" fillId="0" borderId="0" xfId="42" applyFont="1" applyAlignment="1">
      <alignment vertical="center"/>
    </xf>
    <xf numFmtId="4" fontId="95" fillId="0" borderId="0" xfId="0" applyNumberFormat="1" applyFont="1" applyFill="1" applyAlignment="1">
      <alignment horizontal="right" vertical="center"/>
    </xf>
    <xf numFmtId="4" fontId="94" fillId="0" borderId="0" xfId="0" applyNumberFormat="1" applyFont="1" applyFill="1" applyAlignment="1">
      <alignment horizontal="right" vertical="center"/>
    </xf>
    <xf numFmtId="43" fontId="78" fillId="0" borderId="0" xfId="42" applyFont="1" applyFill="1" applyAlignment="1">
      <alignment vertical="center"/>
    </xf>
    <xf numFmtId="4" fontId="95" fillId="36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left" vertical="center" wrapText="1"/>
    </xf>
    <xf numFmtId="14" fontId="15" fillId="0" borderId="1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190" fontId="53" fillId="0" borderId="12" xfId="0" applyNumberFormat="1" applyFont="1" applyFill="1" applyBorder="1" applyAlignment="1">
      <alignment horizontal="left" vertical="center"/>
    </xf>
    <xf numFmtId="4" fontId="57" fillId="0" borderId="12" xfId="0" applyNumberFormat="1" applyFont="1" applyBorder="1" applyAlignment="1">
      <alignment horizontal="right" vertical="center"/>
    </xf>
    <xf numFmtId="3" fontId="57" fillId="0" borderId="12" xfId="0" applyNumberFormat="1" applyFont="1" applyBorder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3" fillId="0" borderId="12" xfId="0" applyFont="1" applyBorder="1" applyAlignment="1">
      <alignment vertical="center" wrapText="1"/>
    </xf>
    <xf numFmtId="0" fontId="96" fillId="0" borderId="0" xfId="0" applyFont="1" applyAlignment="1">
      <alignment horizontal="center" vertical="center"/>
    </xf>
    <xf numFmtId="3" fontId="96" fillId="0" borderId="12" xfId="0" applyNumberFormat="1" applyFont="1" applyFill="1" applyBorder="1" applyAlignment="1">
      <alignment vertical="center" wrapText="1"/>
    </xf>
    <xf numFmtId="0" fontId="96" fillId="0" borderId="12" xfId="0" applyFont="1" applyBorder="1" applyAlignment="1">
      <alignment vertical="center" wrapText="1"/>
    </xf>
    <xf numFmtId="0" fontId="96" fillId="0" borderId="12" xfId="0" applyFont="1" applyBorder="1" applyAlignment="1">
      <alignment horizontal="left" vertical="center" wrapText="1"/>
    </xf>
    <xf numFmtId="0" fontId="96" fillId="0" borderId="12" xfId="0" applyFont="1" applyBorder="1" applyAlignment="1">
      <alignment horizontal="center" vertical="center" wrapText="1"/>
    </xf>
    <xf numFmtId="190" fontId="96" fillId="0" borderId="12" xfId="0" applyNumberFormat="1" applyFont="1" applyFill="1" applyBorder="1" applyAlignment="1">
      <alignment horizontal="left" vertical="center"/>
    </xf>
    <xf numFmtId="4" fontId="96" fillId="0" borderId="12" xfId="0" applyNumberFormat="1" applyFont="1" applyBorder="1" applyAlignment="1">
      <alignment horizontal="right" vertical="center"/>
    </xf>
    <xf numFmtId="3" fontId="96" fillId="0" borderId="12" xfId="0" applyNumberFormat="1" applyFont="1" applyBorder="1" applyAlignment="1">
      <alignment horizontal="right" vertical="center"/>
    </xf>
    <xf numFmtId="4" fontId="96" fillId="0" borderId="12" xfId="0" applyNumberFormat="1" applyFont="1" applyBorder="1" applyAlignment="1">
      <alignment horizontal="center" vertical="center"/>
    </xf>
    <xf numFmtId="3" fontId="96" fillId="0" borderId="12" xfId="0" applyNumberFormat="1" applyFont="1" applyBorder="1" applyAlignment="1">
      <alignment horizontal="center" vertical="center"/>
    </xf>
    <xf numFmtId="3" fontId="53" fillId="0" borderId="12" xfId="0" applyNumberFormat="1" applyFont="1" applyFill="1" applyBorder="1" applyAlignment="1">
      <alignment vertical="center" wrapText="1"/>
    </xf>
    <xf numFmtId="0" fontId="96" fillId="37" borderId="12" xfId="0" applyFont="1" applyFill="1" applyBorder="1" applyAlignment="1">
      <alignment horizontal="left" vertical="center" wrapText="1"/>
    </xf>
    <xf numFmtId="3" fontId="57" fillId="0" borderId="12" xfId="0" applyNumberFormat="1" applyFont="1" applyBorder="1" applyAlignment="1">
      <alignment horizontal="center" vertical="center"/>
    </xf>
    <xf numFmtId="0" fontId="97" fillId="0" borderId="12" xfId="0" applyFont="1" applyBorder="1" applyAlignment="1">
      <alignment vertical="center" wrapText="1"/>
    </xf>
    <xf numFmtId="4" fontId="57" fillId="0" borderId="12" xfId="0" applyNumberFormat="1" applyFont="1" applyBorder="1" applyAlignment="1">
      <alignment horizontal="left" vertical="center"/>
    </xf>
    <xf numFmtId="4" fontId="57" fillId="0" borderId="12" xfId="0" applyNumberFormat="1" applyFont="1" applyBorder="1" applyAlignment="1">
      <alignment horizontal="left" vertical="center" wrapText="1"/>
    </xf>
    <xf numFmtId="0" fontId="57" fillId="0" borderId="0" xfId="0" applyFont="1" applyFill="1" applyAlignment="1">
      <alignment horizontal="center" vertical="center"/>
    </xf>
    <xf numFmtId="0" fontId="97" fillId="0" borderId="12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3" fontId="57" fillId="0" borderId="12" xfId="0" applyNumberFormat="1" applyFont="1" applyFill="1" applyBorder="1" applyAlignment="1">
      <alignment horizontal="right" vertical="center"/>
    </xf>
    <xf numFmtId="0" fontId="53" fillId="0" borderId="12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98" fillId="0" borderId="12" xfId="0" applyFont="1" applyBorder="1" applyAlignment="1">
      <alignment horizontal="center" vertical="center" wrapText="1"/>
    </xf>
    <xf numFmtId="188" fontId="57" fillId="0" borderId="12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190" fontId="53" fillId="0" borderId="13" xfId="0" applyNumberFormat="1" applyFont="1" applyFill="1" applyBorder="1" applyAlignment="1">
      <alignment horizontal="left" vertical="center"/>
    </xf>
    <xf numFmtId="3" fontId="53" fillId="0" borderId="0" xfId="0" applyNumberFormat="1" applyFont="1" applyAlignment="1">
      <alignment horizontal="right" vertical="center"/>
    </xf>
    <xf numFmtId="3" fontId="56" fillId="0" borderId="0" xfId="0" applyNumberFormat="1" applyFont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188" fontId="53" fillId="0" borderId="0" xfId="0" applyNumberFormat="1" applyFont="1" applyAlignment="1">
      <alignment horizontal="center" vertical="center"/>
    </xf>
    <xf numFmtId="3" fontId="61" fillId="0" borderId="0" xfId="42" applyNumberFormat="1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96"/>
  <sheetViews>
    <sheetView tabSelected="1" zoomScalePageLayoutView="0" workbookViewId="0" topLeftCell="A1">
      <selection activeCell="B1" sqref="B1:Q1"/>
    </sheetView>
  </sheetViews>
  <sheetFormatPr defaultColWidth="8.8984375" defaultRowHeight="14.25"/>
  <cols>
    <col min="1" max="1" width="4.59765625" style="83" customWidth="1"/>
    <col min="2" max="2" width="29.8984375" style="91" customWidth="1"/>
    <col min="3" max="3" width="29.59765625" style="92" customWidth="1"/>
    <col min="4" max="4" width="14.8984375" style="93" hidden="1" customWidth="1"/>
    <col min="5" max="5" width="6.8984375" style="94" customWidth="1"/>
    <col min="6" max="6" width="10.5" style="98" customWidth="1"/>
    <col min="7" max="7" width="4.19921875" style="95" customWidth="1"/>
    <col min="8" max="8" width="15.59765625" style="96" hidden="1" customWidth="1"/>
    <col min="9" max="9" width="12.69921875" style="96" customWidth="1"/>
    <col min="10" max="10" width="13.5" style="96" customWidth="1"/>
    <col min="11" max="11" width="9.19921875" style="96" hidden="1" customWidth="1"/>
    <col min="12" max="12" width="12.8984375" style="96" customWidth="1"/>
    <col min="13" max="13" width="11.8984375" style="96" customWidth="1"/>
    <col min="14" max="14" width="11.5" style="96" hidden="1" customWidth="1"/>
    <col min="15" max="15" width="11.59765625" style="96" hidden="1" customWidth="1"/>
    <col min="16" max="16" width="12.8984375" style="96" customWidth="1"/>
    <col min="17" max="17" width="14.59765625" style="109" customWidth="1"/>
    <col min="18" max="18" width="13.3984375" style="84" customWidth="1"/>
    <col min="19" max="16384" width="8.8984375" style="84" customWidth="1"/>
  </cols>
  <sheetData>
    <row r="1" spans="2:17" ht="23.25" customHeight="1">
      <c r="B1" s="173" t="s">
        <v>186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2:17" ht="15.75" customHeight="1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s="85" customFormat="1" ht="38.25" customHeight="1">
      <c r="A3" s="121"/>
      <c r="B3" s="122" t="s">
        <v>131</v>
      </c>
      <c r="C3" s="122" t="s">
        <v>149</v>
      </c>
      <c r="D3" s="123"/>
      <c r="E3" s="122" t="s">
        <v>119</v>
      </c>
      <c r="F3" s="124" t="s">
        <v>150</v>
      </c>
      <c r="G3" s="122" t="s">
        <v>120</v>
      </c>
      <c r="H3" s="122" t="s">
        <v>39</v>
      </c>
      <c r="I3" s="122" t="s">
        <v>121</v>
      </c>
      <c r="J3" s="122" t="s">
        <v>122</v>
      </c>
      <c r="K3" s="122" t="s">
        <v>57</v>
      </c>
      <c r="L3" s="122" t="s">
        <v>164</v>
      </c>
      <c r="M3" s="122" t="s">
        <v>155</v>
      </c>
      <c r="N3" s="122" t="s">
        <v>158</v>
      </c>
      <c r="O3" s="122" t="s">
        <v>159</v>
      </c>
      <c r="P3" s="122" t="s">
        <v>156</v>
      </c>
      <c r="Q3" s="122" t="s">
        <v>157</v>
      </c>
    </row>
    <row r="4" spans="1:17" s="86" customFormat="1" ht="28.5" customHeight="1">
      <c r="A4" s="125">
        <v>1</v>
      </c>
      <c r="B4" s="126" t="s">
        <v>94</v>
      </c>
      <c r="C4" s="126" t="s">
        <v>106</v>
      </c>
      <c r="D4" s="127" t="s">
        <v>32</v>
      </c>
      <c r="E4" s="128" t="s">
        <v>45</v>
      </c>
      <c r="F4" s="129">
        <v>36206</v>
      </c>
      <c r="G4" s="128" t="s">
        <v>1</v>
      </c>
      <c r="H4" s="130">
        <v>7413732.28</v>
      </c>
      <c r="I4" s="131">
        <v>7413732.28</v>
      </c>
      <c r="J4" s="131">
        <v>7413732.28</v>
      </c>
      <c r="K4" s="131"/>
      <c r="L4" s="131">
        <v>2911296.06</v>
      </c>
      <c r="M4" s="131">
        <v>1109583.427</v>
      </c>
      <c r="N4" s="131"/>
      <c r="O4" s="131"/>
      <c r="P4" s="131">
        <v>4502436.22</v>
      </c>
      <c r="Q4" s="131">
        <f>P4*Sheet1!$B$3</f>
        <v>14536565.579892</v>
      </c>
    </row>
    <row r="5" spans="1:17" s="87" customFormat="1" ht="28.5" customHeight="1">
      <c r="A5" s="132">
        <f>A4+1</f>
        <v>2</v>
      </c>
      <c r="B5" s="126" t="s">
        <v>115</v>
      </c>
      <c r="C5" s="126" t="s">
        <v>116</v>
      </c>
      <c r="D5" s="127" t="s">
        <v>25</v>
      </c>
      <c r="E5" s="128" t="s">
        <v>45</v>
      </c>
      <c r="F5" s="129">
        <v>36406</v>
      </c>
      <c r="G5" s="128" t="s">
        <v>1</v>
      </c>
      <c r="H5" s="130">
        <v>1810352.88</v>
      </c>
      <c r="I5" s="131">
        <v>1810352.88</v>
      </c>
      <c r="J5" s="131">
        <v>1810352.88</v>
      </c>
      <c r="K5" s="131"/>
      <c r="L5" s="131">
        <v>1131229.52</v>
      </c>
      <c r="M5" s="131">
        <v>685663.11</v>
      </c>
      <c r="N5" s="131"/>
      <c r="O5" s="131"/>
      <c r="P5" s="131">
        <v>679123.36</v>
      </c>
      <c r="Q5" s="131">
        <f>P5*Sheet1!$B$3</f>
        <v>2192617.680096</v>
      </c>
    </row>
    <row r="6" spans="1:17" s="87" customFormat="1" ht="28.5" customHeight="1">
      <c r="A6" s="132">
        <f aca="true" t="shared" si="0" ref="A6:A45">A5+1</f>
        <v>3</v>
      </c>
      <c r="B6" s="126" t="s">
        <v>94</v>
      </c>
      <c r="C6" s="126" t="s">
        <v>107</v>
      </c>
      <c r="D6" s="127" t="s">
        <v>6</v>
      </c>
      <c r="E6" s="128" t="s">
        <v>40</v>
      </c>
      <c r="F6" s="129">
        <v>37517</v>
      </c>
      <c r="G6" s="128" t="s">
        <v>0</v>
      </c>
      <c r="H6" s="130">
        <v>32388487.01</v>
      </c>
      <c r="I6" s="131">
        <v>32388487.01</v>
      </c>
      <c r="J6" s="131">
        <v>32388487.01</v>
      </c>
      <c r="K6" s="131"/>
      <c r="L6" s="131">
        <v>26872524.97</v>
      </c>
      <c r="M6" s="131">
        <v>17922522.169</v>
      </c>
      <c r="N6" s="131"/>
      <c r="O6" s="131"/>
      <c r="P6" s="131">
        <v>5515962.04</v>
      </c>
      <c r="Q6" s="131">
        <f>P6*Sheet1!$D$3</f>
        <v>16300771.020608</v>
      </c>
    </row>
    <row r="7" spans="1:17" s="87" customFormat="1" ht="28.5" customHeight="1">
      <c r="A7" s="132">
        <f t="shared" si="0"/>
        <v>4</v>
      </c>
      <c r="B7" s="126" t="s">
        <v>94</v>
      </c>
      <c r="C7" s="126" t="s">
        <v>185</v>
      </c>
      <c r="D7" s="127" t="s">
        <v>28</v>
      </c>
      <c r="E7" s="128" t="s">
        <v>45</v>
      </c>
      <c r="F7" s="129">
        <v>37517</v>
      </c>
      <c r="G7" s="128" t="s">
        <v>1</v>
      </c>
      <c r="H7" s="130">
        <v>12783000</v>
      </c>
      <c r="I7" s="131">
        <v>12782297.03</v>
      </c>
      <c r="J7" s="131">
        <v>12782297.03</v>
      </c>
      <c r="K7" s="131">
        <v>751941.18</v>
      </c>
      <c r="L7" s="131">
        <v>10151205.93</v>
      </c>
      <c r="M7" s="131">
        <v>3750944.86</v>
      </c>
      <c r="N7" s="131"/>
      <c r="O7" s="131"/>
      <c r="P7" s="131">
        <v>1879149.92</v>
      </c>
      <c r="Q7" s="131">
        <f>P7*Sheet1!$B$3</f>
        <v>6067023.431712</v>
      </c>
    </row>
    <row r="8" spans="1:17" s="87" customFormat="1" ht="28.5" customHeight="1">
      <c r="A8" s="132">
        <f t="shared" si="0"/>
        <v>5</v>
      </c>
      <c r="B8" s="126" t="s">
        <v>105</v>
      </c>
      <c r="C8" s="126" t="s">
        <v>114</v>
      </c>
      <c r="D8" s="127" t="s">
        <v>33</v>
      </c>
      <c r="E8" s="128" t="s">
        <v>45</v>
      </c>
      <c r="F8" s="129">
        <v>37956</v>
      </c>
      <c r="G8" s="128" t="s">
        <v>1</v>
      </c>
      <c r="H8" s="130">
        <v>190024.79</v>
      </c>
      <c r="I8" s="131">
        <v>190024.79</v>
      </c>
      <c r="J8" s="131">
        <v>190024.79</v>
      </c>
      <c r="K8" s="131"/>
      <c r="L8" s="131">
        <v>80052.66</v>
      </c>
      <c r="M8" s="131">
        <v>24113.799</v>
      </c>
      <c r="N8" s="131"/>
      <c r="O8" s="131"/>
      <c r="P8" s="131">
        <v>109972.13</v>
      </c>
      <c r="Q8" s="131">
        <f>P8*Sheet1!$B$3</f>
        <v>355056.01891800005</v>
      </c>
    </row>
    <row r="9" spans="1:17" s="87" customFormat="1" ht="28.5" customHeight="1">
      <c r="A9" s="132">
        <f t="shared" si="0"/>
        <v>6</v>
      </c>
      <c r="B9" s="126" t="s">
        <v>94</v>
      </c>
      <c r="C9" s="126" t="s">
        <v>113</v>
      </c>
      <c r="D9" s="127" t="s">
        <v>7</v>
      </c>
      <c r="E9" s="128" t="s">
        <v>40</v>
      </c>
      <c r="F9" s="129">
        <v>38279</v>
      </c>
      <c r="G9" s="128" t="s">
        <v>0</v>
      </c>
      <c r="H9" s="130">
        <v>3808492.98</v>
      </c>
      <c r="I9" s="131">
        <v>3808492.98</v>
      </c>
      <c r="J9" s="131">
        <v>3808492.98</v>
      </c>
      <c r="K9" s="131"/>
      <c r="L9" s="131">
        <v>3153781.87</v>
      </c>
      <c r="M9" s="131">
        <v>2161171.41</v>
      </c>
      <c r="N9" s="131"/>
      <c r="O9" s="131"/>
      <c r="P9" s="131">
        <v>654711.11</v>
      </c>
      <c r="Q9" s="131">
        <f>P9*Sheet1!$D$3</f>
        <v>1934802.272272</v>
      </c>
    </row>
    <row r="10" spans="1:17" s="87" customFormat="1" ht="41.25" customHeight="1">
      <c r="A10" s="132">
        <f t="shared" si="0"/>
        <v>7</v>
      </c>
      <c r="B10" s="126" t="s">
        <v>124</v>
      </c>
      <c r="C10" s="126" t="s">
        <v>117</v>
      </c>
      <c r="D10" s="127" t="s">
        <v>61</v>
      </c>
      <c r="E10" s="128" t="s">
        <v>62</v>
      </c>
      <c r="F10" s="129">
        <v>38532</v>
      </c>
      <c r="G10" s="128" t="s">
        <v>0</v>
      </c>
      <c r="H10" s="130">
        <v>12354181.21</v>
      </c>
      <c r="I10" s="131">
        <v>12354181.21</v>
      </c>
      <c r="J10" s="131">
        <v>12354181.21</v>
      </c>
      <c r="K10" s="131"/>
      <c r="L10" s="131">
        <v>6345829.9</v>
      </c>
      <c r="M10" s="131">
        <v>1294260.461</v>
      </c>
      <c r="N10" s="131"/>
      <c r="O10" s="131"/>
      <c r="P10" s="131">
        <v>6008351.31</v>
      </c>
      <c r="Q10" s="131">
        <f>P10*Sheet1!$D$3</f>
        <v>17755879.791311998</v>
      </c>
    </row>
    <row r="11" spans="1:17" s="87" customFormat="1" ht="36.75" customHeight="1">
      <c r="A11" s="132">
        <f t="shared" si="0"/>
        <v>8</v>
      </c>
      <c r="B11" s="126" t="s">
        <v>123</v>
      </c>
      <c r="C11" s="126" t="s">
        <v>117</v>
      </c>
      <c r="D11" s="127" t="s">
        <v>60</v>
      </c>
      <c r="E11" s="128" t="s">
        <v>62</v>
      </c>
      <c r="F11" s="129">
        <v>38532</v>
      </c>
      <c r="G11" s="128" t="s">
        <v>5</v>
      </c>
      <c r="H11" s="130">
        <v>9538196.15</v>
      </c>
      <c r="I11" s="131">
        <v>9538196.15</v>
      </c>
      <c r="J11" s="131">
        <v>9538196.15</v>
      </c>
      <c r="K11" s="131"/>
      <c r="L11" s="131"/>
      <c r="M11" s="131">
        <v>3155328.04</v>
      </c>
      <c r="N11" s="131"/>
      <c r="O11" s="131"/>
      <c r="P11" s="131">
        <v>9538196.15</v>
      </c>
      <c r="Q11" s="131">
        <f>P11</f>
        <v>9538196.15</v>
      </c>
    </row>
    <row r="12" spans="1:17" s="87" customFormat="1" ht="28.5" customHeight="1">
      <c r="A12" s="132">
        <f t="shared" si="0"/>
        <v>9</v>
      </c>
      <c r="B12" s="126" t="s">
        <v>94</v>
      </c>
      <c r="C12" s="133" t="s">
        <v>136</v>
      </c>
      <c r="D12" s="127" t="s">
        <v>37</v>
      </c>
      <c r="E12" s="128" t="s">
        <v>40</v>
      </c>
      <c r="F12" s="129">
        <v>38747</v>
      </c>
      <c r="G12" s="128" t="s">
        <v>0</v>
      </c>
      <c r="H12" s="130">
        <v>722654.22</v>
      </c>
      <c r="I12" s="131">
        <v>722654.22</v>
      </c>
      <c r="J12" s="131">
        <v>722654.22</v>
      </c>
      <c r="K12" s="131"/>
      <c r="L12" s="131">
        <v>624202.15</v>
      </c>
      <c r="M12" s="131"/>
      <c r="N12" s="131"/>
      <c r="O12" s="131"/>
      <c r="P12" s="131">
        <v>98452.07</v>
      </c>
      <c r="Q12" s="131">
        <f>P12*Sheet1!$D$3</f>
        <v>290945.557264</v>
      </c>
    </row>
    <row r="13" spans="1:17" s="87" customFormat="1" ht="28.5" customHeight="1">
      <c r="A13" s="132">
        <f t="shared" si="0"/>
        <v>10</v>
      </c>
      <c r="B13" s="126" t="s">
        <v>94</v>
      </c>
      <c r="C13" s="126" t="s">
        <v>135</v>
      </c>
      <c r="D13" s="127" t="s">
        <v>38</v>
      </c>
      <c r="E13" s="128" t="s">
        <v>45</v>
      </c>
      <c r="F13" s="129">
        <v>38747</v>
      </c>
      <c r="G13" s="128" t="s">
        <v>1</v>
      </c>
      <c r="H13" s="130">
        <v>549722.81</v>
      </c>
      <c r="I13" s="131">
        <v>549722.81</v>
      </c>
      <c r="J13" s="131">
        <v>549722.81</v>
      </c>
      <c r="K13" s="131"/>
      <c r="L13" s="131"/>
      <c r="M13" s="131"/>
      <c r="N13" s="131"/>
      <c r="O13" s="131"/>
      <c r="P13" s="131">
        <v>549722.81</v>
      </c>
      <c r="Q13" s="131">
        <f>P13*Sheet1!$B$3</f>
        <v>1774835.0643660002</v>
      </c>
    </row>
    <row r="14" spans="1:17" ht="28.5" customHeight="1">
      <c r="A14" s="132">
        <f t="shared" si="0"/>
        <v>11</v>
      </c>
      <c r="B14" s="126" t="s">
        <v>94</v>
      </c>
      <c r="C14" s="126" t="s">
        <v>134</v>
      </c>
      <c r="D14" s="127" t="s">
        <v>29</v>
      </c>
      <c r="E14" s="128" t="s">
        <v>45</v>
      </c>
      <c r="F14" s="129">
        <v>38747</v>
      </c>
      <c r="G14" s="128" t="s">
        <v>1</v>
      </c>
      <c r="H14" s="130">
        <v>1207782.41</v>
      </c>
      <c r="I14" s="131">
        <v>1207782.41</v>
      </c>
      <c r="J14" s="131">
        <v>1207782.41</v>
      </c>
      <c r="K14" s="131"/>
      <c r="L14" s="131">
        <v>455841.24</v>
      </c>
      <c r="M14" s="131"/>
      <c r="N14" s="131"/>
      <c r="O14" s="131"/>
      <c r="P14" s="131">
        <v>751941.17</v>
      </c>
      <c r="Q14" s="131">
        <f>P14*Sheet1!$B$3</f>
        <v>2427717.261462</v>
      </c>
    </row>
    <row r="15" spans="1:17" s="87" customFormat="1" ht="28.5" customHeight="1">
      <c r="A15" s="132">
        <f t="shared" si="0"/>
        <v>12</v>
      </c>
      <c r="B15" s="126" t="s">
        <v>94</v>
      </c>
      <c r="C15" s="126" t="s">
        <v>108</v>
      </c>
      <c r="D15" s="127" t="s">
        <v>35</v>
      </c>
      <c r="E15" s="128" t="s">
        <v>45</v>
      </c>
      <c r="F15" s="129">
        <v>38901</v>
      </c>
      <c r="G15" s="128" t="s">
        <v>1</v>
      </c>
      <c r="H15" s="130">
        <v>8313250.19</v>
      </c>
      <c r="I15" s="131">
        <v>8313250.19</v>
      </c>
      <c r="J15" s="131">
        <v>8313250.19</v>
      </c>
      <c r="K15" s="131"/>
      <c r="L15" s="131">
        <v>2826505</v>
      </c>
      <c r="M15" s="131">
        <v>786317.34</v>
      </c>
      <c r="N15" s="131"/>
      <c r="O15" s="131"/>
      <c r="P15" s="131">
        <v>5486745.19</v>
      </c>
      <c r="Q15" s="131">
        <f>P15*Sheet1!$B$3</f>
        <v>17714505.520434003</v>
      </c>
    </row>
    <row r="16" spans="1:17" ht="28.5" customHeight="1">
      <c r="A16" s="132">
        <f t="shared" si="0"/>
        <v>13</v>
      </c>
      <c r="B16" s="126" t="s">
        <v>94</v>
      </c>
      <c r="C16" s="126" t="s">
        <v>109</v>
      </c>
      <c r="D16" s="127" t="s">
        <v>26</v>
      </c>
      <c r="E16" s="128" t="s">
        <v>45</v>
      </c>
      <c r="F16" s="129">
        <v>38943</v>
      </c>
      <c r="G16" s="128" t="s">
        <v>1</v>
      </c>
      <c r="H16" s="130">
        <v>10000000</v>
      </c>
      <c r="I16" s="131">
        <v>10000000</v>
      </c>
      <c r="J16" s="131">
        <v>10000000</v>
      </c>
      <c r="K16" s="131"/>
      <c r="L16" s="131">
        <v>5666666.61</v>
      </c>
      <c r="M16" s="131">
        <v>1239726.285</v>
      </c>
      <c r="N16" s="131"/>
      <c r="O16" s="131"/>
      <c r="P16" s="131">
        <v>4333333.39</v>
      </c>
      <c r="Q16" s="131">
        <f>P16*Sheet1!$B$3</f>
        <v>13990600.182954</v>
      </c>
    </row>
    <row r="17" spans="1:17" s="88" customFormat="1" ht="28.5" customHeight="1" hidden="1">
      <c r="A17" s="134"/>
      <c r="B17" s="135" t="s">
        <v>78</v>
      </c>
      <c r="C17" s="136" t="s">
        <v>110</v>
      </c>
      <c r="D17" s="137"/>
      <c r="E17" s="138" t="s">
        <v>48</v>
      </c>
      <c r="F17" s="139">
        <v>39115</v>
      </c>
      <c r="G17" s="138" t="s">
        <v>4</v>
      </c>
      <c r="H17" s="140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s="87" customFormat="1" ht="28.5" customHeight="1">
      <c r="A18" s="132">
        <f>A16+1</f>
        <v>14</v>
      </c>
      <c r="B18" s="133" t="s">
        <v>79</v>
      </c>
      <c r="C18" s="126" t="s">
        <v>111</v>
      </c>
      <c r="D18" s="127" t="s">
        <v>27</v>
      </c>
      <c r="E18" s="128" t="s">
        <v>45</v>
      </c>
      <c r="F18" s="129">
        <v>39150</v>
      </c>
      <c r="G18" s="128" t="s">
        <v>1</v>
      </c>
      <c r="H18" s="130">
        <v>17079043.17</v>
      </c>
      <c r="I18" s="131">
        <v>17079043.17</v>
      </c>
      <c r="J18" s="131">
        <v>17079043.17</v>
      </c>
      <c r="K18" s="131"/>
      <c r="L18" s="131">
        <v>1420000</v>
      </c>
      <c r="M18" s="131">
        <v>1344425.372</v>
      </c>
      <c r="N18" s="131"/>
      <c r="O18" s="131"/>
      <c r="P18" s="131">
        <v>15659043.17</v>
      </c>
      <c r="Q18" s="131">
        <f>P18*Sheet1!$B$3</f>
        <v>50556786.778662</v>
      </c>
    </row>
    <row r="19" spans="1:18" s="90" customFormat="1" ht="28.5" customHeight="1" hidden="1">
      <c r="A19" s="134"/>
      <c r="B19" s="135" t="s">
        <v>132</v>
      </c>
      <c r="C19" s="136" t="s">
        <v>133</v>
      </c>
      <c r="D19" s="137"/>
      <c r="E19" s="138" t="s">
        <v>43</v>
      </c>
      <c r="F19" s="139">
        <v>39212</v>
      </c>
      <c r="G19" s="138" t="s">
        <v>0</v>
      </c>
      <c r="H19" s="142"/>
      <c r="I19" s="143"/>
      <c r="J19" s="143"/>
      <c r="K19" s="143"/>
      <c r="L19" s="143"/>
      <c r="M19" s="143"/>
      <c r="N19" s="143"/>
      <c r="O19" s="143"/>
      <c r="P19" s="143"/>
      <c r="Q19" s="141">
        <f>P19*Sheet1!$D$3</f>
        <v>0</v>
      </c>
      <c r="R19" s="89" t="s">
        <v>19</v>
      </c>
    </row>
    <row r="20" spans="1:17" ht="28.5" customHeight="1">
      <c r="A20" s="132">
        <f>A18+1</f>
        <v>15</v>
      </c>
      <c r="B20" s="144" t="s">
        <v>118</v>
      </c>
      <c r="C20" s="126" t="s">
        <v>103</v>
      </c>
      <c r="D20" s="127" t="s">
        <v>24</v>
      </c>
      <c r="E20" s="128" t="s">
        <v>47</v>
      </c>
      <c r="F20" s="129">
        <v>39799</v>
      </c>
      <c r="G20" s="128" t="s">
        <v>3</v>
      </c>
      <c r="H20" s="130">
        <v>2954862209</v>
      </c>
      <c r="I20" s="131">
        <v>2954862209</v>
      </c>
      <c r="J20" s="131">
        <v>2954862209</v>
      </c>
      <c r="K20" s="131"/>
      <c r="L20" s="131">
        <v>2001680836.09</v>
      </c>
      <c r="M20" s="131">
        <v>483775331.233</v>
      </c>
      <c r="N20" s="131"/>
      <c r="O20" s="131"/>
      <c r="P20" s="131">
        <v>953181372.91</v>
      </c>
      <c r="Q20" s="131">
        <f>P20*Sheet1!$F$3</f>
        <v>26050446.9216303</v>
      </c>
    </row>
    <row r="21" spans="1:17" ht="28.5" customHeight="1">
      <c r="A21" s="132">
        <f t="shared" si="0"/>
        <v>16</v>
      </c>
      <c r="B21" s="144" t="s">
        <v>112</v>
      </c>
      <c r="C21" s="126" t="s">
        <v>69</v>
      </c>
      <c r="D21" s="127" t="s">
        <v>23</v>
      </c>
      <c r="E21" s="128" t="s">
        <v>46</v>
      </c>
      <c r="F21" s="129">
        <v>39843</v>
      </c>
      <c r="G21" s="128" t="s">
        <v>1</v>
      </c>
      <c r="H21" s="130">
        <v>4690000</v>
      </c>
      <c r="I21" s="131">
        <v>4690000</v>
      </c>
      <c r="J21" s="131">
        <v>4690000</v>
      </c>
      <c r="K21" s="131"/>
      <c r="L21" s="131">
        <v>1595589</v>
      </c>
      <c r="M21" s="131">
        <v>493915.31</v>
      </c>
      <c r="N21" s="131"/>
      <c r="O21" s="131"/>
      <c r="P21" s="131">
        <v>3094411</v>
      </c>
      <c r="Q21" s="131">
        <f>P21*Sheet1!$B$3</f>
        <v>9990615.354600001</v>
      </c>
    </row>
    <row r="22" spans="1:17" s="87" customFormat="1" ht="28.5" customHeight="1" hidden="1">
      <c r="A22" s="132"/>
      <c r="B22" s="136" t="s">
        <v>79</v>
      </c>
      <c r="C22" s="136" t="s">
        <v>99</v>
      </c>
      <c r="D22" s="145"/>
      <c r="E22" s="138" t="s">
        <v>43</v>
      </c>
      <c r="F22" s="139">
        <v>39862</v>
      </c>
      <c r="G22" s="138" t="s">
        <v>1</v>
      </c>
      <c r="H22" s="140">
        <v>0</v>
      </c>
      <c r="I22" s="141">
        <v>0</v>
      </c>
      <c r="J22" s="141">
        <v>0</v>
      </c>
      <c r="K22" s="141"/>
      <c r="L22" s="141">
        <v>0</v>
      </c>
      <c r="M22" s="141">
        <v>0</v>
      </c>
      <c r="N22" s="141"/>
      <c r="O22" s="141"/>
      <c r="P22" s="141"/>
      <c r="Q22" s="141">
        <f>P22*Sheet1!$B$3</f>
        <v>0</v>
      </c>
    </row>
    <row r="23" spans="1:17" s="87" customFormat="1" ht="28.5" customHeight="1">
      <c r="A23" s="132">
        <f>A21+1</f>
        <v>17</v>
      </c>
      <c r="B23" s="133" t="s">
        <v>95</v>
      </c>
      <c r="C23" s="126" t="s">
        <v>147</v>
      </c>
      <c r="D23" s="127" t="s">
        <v>34</v>
      </c>
      <c r="E23" s="128" t="s">
        <v>45</v>
      </c>
      <c r="F23" s="129">
        <v>39909</v>
      </c>
      <c r="G23" s="128" t="s">
        <v>1</v>
      </c>
      <c r="H23" s="130">
        <v>10000000</v>
      </c>
      <c r="I23" s="131">
        <v>6700000</v>
      </c>
      <c r="J23" s="131">
        <v>6700000</v>
      </c>
      <c r="K23" s="131"/>
      <c r="L23" s="131">
        <v>2456300</v>
      </c>
      <c r="M23" s="131">
        <v>965787.158</v>
      </c>
      <c r="N23" s="131"/>
      <c r="O23" s="131"/>
      <c r="P23" s="131">
        <v>4243700</v>
      </c>
      <c r="Q23" s="131">
        <f>P23*Sheet1!$B$3</f>
        <v>13701209.82</v>
      </c>
    </row>
    <row r="24" spans="1:17" s="87" customFormat="1" ht="28.5" customHeight="1">
      <c r="A24" s="132">
        <f t="shared" si="0"/>
        <v>18</v>
      </c>
      <c r="B24" s="133" t="s">
        <v>79</v>
      </c>
      <c r="C24" s="126" t="s">
        <v>148</v>
      </c>
      <c r="D24" s="127" t="s">
        <v>56</v>
      </c>
      <c r="E24" s="128" t="s">
        <v>45</v>
      </c>
      <c r="F24" s="129">
        <v>39909</v>
      </c>
      <c r="G24" s="128" t="s">
        <v>1</v>
      </c>
      <c r="H24" s="130">
        <v>38300000</v>
      </c>
      <c r="I24" s="131">
        <v>38299257.82</v>
      </c>
      <c r="J24" s="131">
        <v>38299257.82</v>
      </c>
      <c r="K24" s="131"/>
      <c r="L24" s="131">
        <v>14043700</v>
      </c>
      <c r="M24" s="131">
        <v>5986604.708</v>
      </c>
      <c r="N24" s="131"/>
      <c r="O24" s="131"/>
      <c r="P24" s="131">
        <v>24255557.82</v>
      </c>
      <c r="Q24" s="131">
        <f>P24*Sheet1!$B$3</f>
        <v>78311493.977652</v>
      </c>
    </row>
    <row r="25" spans="1:18" s="87" customFormat="1" ht="33" customHeight="1" hidden="1">
      <c r="A25" s="134"/>
      <c r="B25" s="135" t="s">
        <v>104</v>
      </c>
      <c r="C25" s="136" t="s">
        <v>127</v>
      </c>
      <c r="D25" s="137"/>
      <c r="E25" s="138" t="s">
        <v>43</v>
      </c>
      <c r="F25" s="139">
        <v>40042</v>
      </c>
      <c r="G25" s="138" t="s">
        <v>5</v>
      </c>
      <c r="H25" s="142">
        <v>0</v>
      </c>
      <c r="I25" s="146"/>
      <c r="J25" s="146"/>
      <c r="K25" s="146"/>
      <c r="L25" s="146"/>
      <c r="M25" s="146"/>
      <c r="N25" s="146"/>
      <c r="O25" s="146"/>
      <c r="P25" s="146"/>
      <c r="Q25" s="131">
        <f>P25</f>
        <v>0</v>
      </c>
      <c r="R25" s="89" t="s">
        <v>18</v>
      </c>
    </row>
    <row r="26" spans="1:18" s="90" customFormat="1" ht="28.5" customHeight="1" hidden="1">
      <c r="A26" s="134"/>
      <c r="B26" s="135" t="s">
        <v>126</v>
      </c>
      <c r="C26" s="136" t="s">
        <v>71</v>
      </c>
      <c r="D26" s="137"/>
      <c r="E26" s="138" t="s">
        <v>43</v>
      </c>
      <c r="F26" s="139">
        <v>40085</v>
      </c>
      <c r="G26" s="138" t="s">
        <v>1</v>
      </c>
      <c r="H26" s="140">
        <v>0</v>
      </c>
      <c r="I26" s="141"/>
      <c r="J26" s="141"/>
      <c r="K26" s="141"/>
      <c r="L26" s="141"/>
      <c r="M26" s="141"/>
      <c r="N26" s="141"/>
      <c r="O26" s="141"/>
      <c r="P26" s="141"/>
      <c r="Q26" s="141"/>
      <c r="R26" s="89" t="s">
        <v>14</v>
      </c>
    </row>
    <row r="27" spans="1:18" s="90" customFormat="1" ht="28.5" customHeight="1" hidden="1">
      <c r="A27" s="134"/>
      <c r="B27" s="135" t="s">
        <v>125</v>
      </c>
      <c r="C27" s="136" t="s">
        <v>70</v>
      </c>
      <c r="D27" s="137"/>
      <c r="E27" s="138" t="s">
        <v>43</v>
      </c>
      <c r="F27" s="139">
        <v>40085</v>
      </c>
      <c r="G27" s="138" t="s">
        <v>1</v>
      </c>
      <c r="H27" s="140">
        <v>0</v>
      </c>
      <c r="I27" s="141"/>
      <c r="J27" s="141"/>
      <c r="K27" s="141"/>
      <c r="L27" s="141"/>
      <c r="M27" s="141"/>
      <c r="N27" s="141"/>
      <c r="O27" s="141"/>
      <c r="P27" s="141"/>
      <c r="Q27" s="141"/>
      <c r="R27" s="89" t="s">
        <v>17</v>
      </c>
    </row>
    <row r="28" spans="1:17" s="87" customFormat="1" ht="28.5" customHeight="1">
      <c r="A28" s="132">
        <f>A24+1</f>
        <v>19</v>
      </c>
      <c r="B28" s="144" t="s">
        <v>101</v>
      </c>
      <c r="C28" s="126" t="s">
        <v>145</v>
      </c>
      <c r="D28" s="127" t="s">
        <v>22</v>
      </c>
      <c r="E28" s="128" t="s">
        <v>44</v>
      </c>
      <c r="F28" s="129">
        <v>40375</v>
      </c>
      <c r="G28" s="128" t="s">
        <v>1</v>
      </c>
      <c r="H28" s="130">
        <v>82476264.88</v>
      </c>
      <c r="I28" s="131">
        <v>82476264.87</v>
      </c>
      <c r="J28" s="131">
        <v>82476264.88</v>
      </c>
      <c r="K28" s="131"/>
      <c r="L28" s="131">
        <v>19295873.273</v>
      </c>
      <c r="M28" s="131">
        <v>3641560.19</v>
      </c>
      <c r="N28" s="131">
        <v>952380.528</v>
      </c>
      <c r="O28" s="131"/>
      <c r="P28" s="131">
        <v>63180391.607</v>
      </c>
      <c r="Q28" s="131">
        <f>P28*Sheet1!$B$3</f>
        <v>203984212.3423602</v>
      </c>
    </row>
    <row r="29" spans="1:17" s="90" customFormat="1" ht="28.5" customHeight="1" hidden="1">
      <c r="A29" s="134"/>
      <c r="B29" s="135" t="s">
        <v>101</v>
      </c>
      <c r="C29" s="136" t="s">
        <v>93</v>
      </c>
      <c r="D29" s="137"/>
      <c r="E29" s="138" t="s">
        <v>45</v>
      </c>
      <c r="F29" s="139">
        <v>40375</v>
      </c>
      <c r="G29" s="138" t="s">
        <v>1</v>
      </c>
      <c r="H29" s="140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7" s="87" customFormat="1" ht="28.5" customHeight="1">
      <c r="A30" s="132">
        <f>A28+1</f>
        <v>20</v>
      </c>
      <c r="B30" s="144" t="s">
        <v>101</v>
      </c>
      <c r="C30" s="126" t="s">
        <v>146</v>
      </c>
      <c r="D30" s="127" t="s">
        <v>13</v>
      </c>
      <c r="E30" s="128" t="s">
        <v>43</v>
      </c>
      <c r="F30" s="129">
        <v>40375</v>
      </c>
      <c r="G30" s="128" t="s">
        <v>1</v>
      </c>
      <c r="H30" s="130">
        <v>82691647.35</v>
      </c>
      <c r="I30" s="131">
        <v>59193644.91</v>
      </c>
      <c r="J30" s="131">
        <v>59193644.91</v>
      </c>
      <c r="K30" s="131"/>
      <c r="L30" s="131">
        <v>25631597.96</v>
      </c>
      <c r="M30" s="131">
        <v>4307502.2</v>
      </c>
      <c r="N30" s="131">
        <v>3034399.24</v>
      </c>
      <c r="O30" s="131"/>
      <c r="P30" s="131">
        <v>33562046.95</v>
      </c>
      <c r="Q30" s="131">
        <f>P30*Sheet1!$B$3</f>
        <v>108358424.78277001</v>
      </c>
    </row>
    <row r="31" spans="1:17" s="87" customFormat="1" ht="28.5" customHeight="1">
      <c r="A31" s="132">
        <f t="shared" si="0"/>
        <v>21</v>
      </c>
      <c r="B31" s="144" t="s">
        <v>95</v>
      </c>
      <c r="C31" s="126" t="s">
        <v>73</v>
      </c>
      <c r="D31" s="127" t="s">
        <v>10</v>
      </c>
      <c r="E31" s="128" t="s">
        <v>43</v>
      </c>
      <c r="F31" s="129">
        <v>40379</v>
      </c>
      <c r="G31" s="128" t="s">
        <v>1</v>
      </c>
      <c r="H31" s="130">
        <v>3000000</v>
      </c>
      <c r="I31" s="131">
        <v>3000000</v>
      </c>
      <c r="J31" s="131">
        <v>379350</v>
      </c>
      <c r="K31" s="131"/>
      <c r="L31" s="131">
        <v>41873.08</v>
      </c>
      <c r="M31" s="131">
        <v>145174.12</v>
      </c>
      <c r="N31" s="131"/>
      <c r="O31" s="131"/>
      <c r="P31" s="131">
        <v>337476.92</v>
      </c>
      <c r="Q31" s="131">
        <f>P31*Sheet1!$B$3</f>
        <v>1089577.983912</v>
      </c>
    </row>
    <row r="32" spans="1:18" s="87" customFormat="1" ht="28.5" customHeight="1" hidden="1">
      <c r="A32" s="132">
        <f t="shared" si="0"/>
        <v>22</v>
      </c>
      <c r="B32" s="135" t="s">
        <v>102</v>
      </c>
      <c r="C32" s="136" t="s">
        <v>128</v>
      </c>
      <c r="D32" s="137"/>
      <c r="E32" s="138" t="s">
        <v>49</v>
      </c>
      <c r="F32" s="139">
        <v>40389</v>
      </c>
      <c r="G32" s="138" t="s">
        <v>0</v>
      </c>
      <c r="H32" s="130">
        <v>0</v>
      </c>
      <c r="I32" s="131"/>
      <c r="J32" s="131"/>
      <c r="K32" s="131"/>
      <c r="L32" s="131"/>
      <c r="M32" s="131"/>
      <c r="N32" s="131"/>
      <c r="O32" s="131"/>
      <c r="P32" s="131">
        <v>-0.001</v>
      </c>
      <c r="Q32" s="131">
        <f>P32*Sheet1!$D$3</f>
        <v>-0.0029552000000000003</v>
      </c>
      <c r="R32" s="90" t="s">
        <v>36</v>
      </c>
    </row>
    <row r="33" spans="1:18" s="90" customFormat="1" ht="28.5" customHeight="1" hidden="1">
      <c r="A33" s="134"/>
      <c r="B33" s="135" t="s">
        <v>104</v>
      </c>
      <c r="C33" s="136" t="s">
        <v>72</v>
      </c>
      <c r="D33" s="137"/>
      <c r="E33" s="138" t="s">
        <v>43</v>
      </c>
      <c r="F33" s="139">
        <v>40417</v>
      </c>
      <c r="G33" s="138" t="s">
        <v>1</v>
      </c>
      <c r="H33" s="142">
        <v>0</v>
      </c>
      <c r="I33" s="143"/>
      <c r="J33" s="143"/>
      <c r="K33" s="143"/>
      <c r="L33" s="143"/>
      <c r="M33" s="143"/>
      <c r="N33" s="143"/>
      <c r="O33" s="143"/>
      <c r="P33" s="143"/>
      <c r="Q33" s="141">
        <f>P33*Sheet1!$B$3</f>
        <v>0</v>
      </c>
      <c r="R33" s="89" t="s">
        <v>12</v>
      </c>
    </row>
    <row r="34" spans="1:17" s="87" customFormat="1" ht="28.5" customHeight="1">
      <c r="A34" s="132">
        <f>A31+1</f>
        <v>22</v>
      </c>
      <c r="B34" s="147" t="s">
        <v>98</v>
      </c>
      <c r="C34" s="126" t="s">
        <v>144</v>
      </c>
      <c r="D34" s="127" t="s">
        <v>8</v>
      </c>
      <c r="E34" s="128" t="s">
        <v>42</v>
      </c>
      <c r="F34" s="129">
        <v>40724</v>
      </c>
      <c r="G34" s="128" t="s">
        <v>2</v>
      </c>
      <c r="H34" s="130">
        <v>49559548</v>
      </c>
      <c r="I34" s="131">
        <v>49559548</v>
      </c>
      <c r="J34" s="131">
        <v>47047918.049</v>
      </c>
      <c r="K34" s="131"/>
      <c r="L34" s="131">
        <v>2064981.17</v>
      </c>
      <c r="M34" s="131"/>
      <c r="N34" s="131"/>
      <c r="O34" s="131"/>
      <c r="P34" s="131">
        <v>44982936.879</v>
      </c>
      <c r="Q34" s="131">
        <f>P34*Sheet1!$G$3</f>
        <v>181229505.24495918</v>
      </c>
    </row>
    <row r="35" spans="1:17" s="87" customFormat="1" ht="28.5" customHeight="1">
      <c r="A35" s="132">
        <f>A34+1</f>
        <v>23</v>
      </c>
      <c r="B35" s="144" t="s">
        <v>104</v>
      </c>
      <c r="C35" s="126" t="s">
        <v>100</v>
      </c>
      <c r="D35" s="127" t="s">
        <v>20</v>
      </c>
      <c r="E35" s="128" t="s">
        <v>44</v>
      </c>
      <c r="F35" s="129">
        <v>40744</v>
      </c>
      <c r="G35" s="128" t="s">
        <v>1</v>
      </c>
      <c r="H35" s="130">
        <v>20000000</v>
      </c>
      <c r="I35" s="131">
        <v>23500000</v>
      </c>
      <c r="J35" s="131">
        <v>23500000</v>
      </c>
      <c r="K35" s="131"/>
      <c r="L35" s="131">
        <v>587121.48</v>
      </c>
      <c r="M35" s="131">
        <v>708916.2</v>
      </c>
      <c r="N35" s="131"/>
      <c r="O35" s="131"/>
      <c r="P35" s="131">
        <v>22912878.52</v>
      </c>
      <c r="Q35" s="131">
        <f>P35*Sheet1!$B$3</f>
        <v>73976519.589672</v>
      </c>
    </row>
    <row r="36" spans="1:17" s="87" customFormat="1" ht="28.5" customHeight="1">
      <c r="A36" s="132">
        <f>A35+1</f>
        <v>24</v>
      </c>
      <c r="B36" s="147" t="s">
        <v>98</v>
      </c>
      <c r="C36" s="148" t="s">
        <v>143</v>
      </c>
      <c r="D36" s="127" t="s">
        <v>11</v>
      </c>
      <c r="E36" s="128" t="s">
        <v>43</v>
      </c>
      <c r="F36" s="129">
        <v>40767</v>
      </c>
      <c r="G36" s="128" t="s">
        <v>1</v>
      </c>
      <c r="H36" s="130">
        <v>1503861.11</v>
      </c>
      <c r="I36" s="131">
        <v>1532199.11</v>
      </c>
      <c r="J36" s="131">
        <v>1532199.11</v>
      </c>
      <c r="K36" s="131"/>
      <c r="L36" s="131">
        <v>937845.721</v>
      </c>
      <c r="M36" s="131">
        <v>74471.553</v>
      </c>
      <c r="N36" s="131"/>
      <c r="O36" s="131"/>
      <c r="P36" s="131">
        <v>594353.389</v>
      </c>
      <c r="Q36" s="131">
        <f>P36*Sheet1!$B$3</f>
        <v>1918929.3517254</v>
      </c>
    </row>
    <row r="37" spans="1:17" s="87" customFormat="1" ht="28.5" customHeight="1">
      <c r="A37" s="132">
        <f t="shared" si="0"/>
        <v>25</v>
      </c>
      <c r="B37" s="147" t="s">
        <v>98</v>
      </c>
      <c r="C37" s="148" t="s">
        <v>142</v>
      </c>
      <c r="D37" s="127" t="s">
        <v>15</v>
      </c>
      <c r="E37" s="128" t="s">
        <v>43</v>
      </c>
      <c r="F37" s="129">
        <v>40767</v>
      </c>
      <c r="G37" s="128" t="s">
        <v>1</v>
      </c>
      <c r="H37" s="130">
        <v>2947337.97</v>
      </c>
      <c r="I37" s="131">
        <v>3054726.2</v>
      </c>
      <c r="J37" s="131">
        <v>3054726.2</v>
      </c>
      <c r="K37" s="131"/>
      <c r="L37" s="131">
        <v>2335967.14</v>
      </c>
      <c r="M37" s="131">
        <v>132723.01</v>
      </c>
      <c r="N37" s="131"/>
      <c r="O37" s="131"/>
      <c r="P37" s="131">
        <v>718759.06</v>
      </c>
      <c r="Q37" s="131">
        <f>P37*Sheet1!$B$3</f>
        <v>2320585.501116</v>
      </c>
    </row>
    <row r="38" spans="1:17" s="87" customFormat="1" ht="28.5" customHeight="1">
      <c r="A38" s="132">
        <f t="shared" si="0"/>
        <v>26</v>
      </c>
      <c r="B38" s="147" t="s">
        <v>98</v>
      </c>
      <c r="C38" s="149" t="s">
        <v>141</v>
      </c>
      <c r="D38" s="127" t="s">
        <v>16</v>
      </c>
      <c r="E38" s="128" t="s">
        <v>43</v>
      </c>
      <c r="F38" s="129">
        <v>40767</v>
      </c>
      <c r="G38" s="128" t="s">
        <v>1</v>
      </c>
      <c r="H38" s="130">
        <v>2526593.15</v>
      </c>
      <c r="I38" s="131">
        <v>2620675.4</v>
      </c>
      <c r="J38" s="131">
        <v>2620675.4</v>
      </c>
      <c r="K38" s="131"/>
      <c r="L38" s="131">
        <v>2004045.94</v>
      </c>
      <c r="M38" s="131">
        <v>116429.761</v>
      </c>
      <c r="N38" s="131"/>
      <c r="O38" s="131"/>
      <c r="P38" s="131">
        <v>616629.46</v>
      </c>
      <c r="Q38" s="131">
        <f>P38*Sheet1!$B$3</f>
        <v>1990849.8745559999</v>
      </c>
    </row>
    <row r="39" spans="1:17" s="87" customFormat="1" ht="28.5" customHeight="1">
      <c r="A39" s="132">
        <f t="shared" si="0"/>
        <v>27</v>
      </c>
      <c r="B39" s="147" t="s">
        <v>98</v>
      </c>
      <c r="C39" s="126" t="s">
        <v>90</v>
      </c>
      <c r="D39" s="127" t="s">
        <v>9</v>
      </c>
      <c r="E39" s="128" t="s">
        <v>42</v>
      </c>
      <c r="F39" s="129">
        <v>40921</v>
      </c>
      <c r="G39" s="128" t="s">
        <v>2</v>
      </c>
      <c r="H39" s="130">
        <v>25047000</v>
      </c>
      <c r="I39" s="131">
        <v>25047000</v>
      </c>
      <c r="J39" s="131">
        <v>21960435.05</v>
      </c>
      <c r="K39" s="131"/>
      <c r="L39" s="131"/>
      <c r="M39" s="131"/>
      <c r="N39" s="131"/>
      <c r="O39" s="131"/>
      <c r="P39" s="131">
        <v>21960435.05</v>
      </c>
      <c r="Q39" s="131">
        <f>P39*Sheet1!$G$3</f>
        <v>88475298.75119251</v>
      </c>
    </row>
    <row r="40" spans="1:17" s="87" customFormat="1" ht="28.5" customHeight="1">
      <c r="A40" s="132">
        <f t="shared" si="0"/>
        <v>28</v>
      </c>
      <c r="B40" s="144" t="s">
        <v>79</v>
      </c>
      <c r="C40" s="126" t="s">
        <v>91</v>
      </c>
      <c r="D40" s="127" t="s">
        <v>30</v>
      </c>
      <c r="E40" s="128" t="s">
        <v>45</v>
      </c>
      <c r="F40" s="129">
        <v>40954</v>
      </c>
      <c r="G40" s="128" t="s">
        <v>1</v>
      </c>
      <c r="H40" s="130">
        <v>20000000</v>
      </c>
      <c r="I40" s="131">
        <v>20000000</v>
      </c>
      <c r="J40" s="131">
        <v>18734868.89</v>
      </c>
      <c r="K40" s="131"/>
      <c r="L40" s="131">
        <v>6952000</v>
      </c>
      <c r="M40" s="131">
        <v>1968250.01</v>
      </c>
      <c r="N40" s="131"/>
      <c r="O40" s="131"/>
      <c r="P40" s="131">
        <v>11782868.89</v>
      </c>
      <c r="Q40" s="131">
        <f>P40*Sheet1!$B$3</f>
        <v>38042170.498254</v>
      </c>
    </row>
    <row r="41" spans="1:17" s="87" customFormat="1" ht="28.5" customHeight="1">
      <c r="A41" s="132">
        <f t="shared" si="0"/>
        <v>29</v>
      </c>
      <c r="B41" s="147" t="s">
        <v>98</v>
      </c>
      <c r="C41" s="126" t="s">
        <v>76</v>
      </c>
      <c r="D41" s="127" t="s">
        <v>21</v>
      </c>
      <c r="E41" s="128" t="s">
        <v>44</v>
      </c>
      <c r="F41" s="129">
        <v>41033</v>
      </c>
      <c r="G41" s="128" t="s">
        <v>1</v>
      </c>
      <c r="H41" s="130">
        <v>40000000</v>
      </c>
      <c r="I41" s="131">
        <v>39428241.27</v>
      </c>
      <c r="J41" s="131">
        <v>39428241.27</v>
      </c>
      <c r="K41" s="131"/>
      <c r="L41" s="131">
        <v>4034951.86</v>
      </c>
      <c r="M41" s="131">
        <v>1780722.45</v>
      </c>
      <c r="N41" s="131"/>
      <c r="O41" s="131"/>
      <c r="P41" s="131">
        <v>35393289.41</v>
      </c>
      <c r="Q41" s="131">
        <f>P41*Sheet1!$B$3</f>
        <v>114270774.189126</v>
      </c>
    </row>
    <row r="42" spans="1:17" s="87" customFormat="1" ht="28.5" customHeight="1" hidden="1">
      <c r="A42" s="134"/>
      <c r="B42" s="136" t="s">
        <v>98</v>
      </c>
      <c r="C42" s="136" t="s">
        <v>96</v>
      </c>
      <c r="D42" s="145"/>
      <c r="E42" s="138" t="s">
        <v>44</v>
      </c>
      <c r="F42" s="139">
        <v>41033</v>
      </c>
      <c r="G42" s="138" t="s">
        <v>1</v>
      </c>
      <c r="H42" s="130">
        <v>0</v>
      </c>
      <c r="I42" s="131">
        <v>0</v>
      </c>
      <c r="J42" s="131">
        <v>0</v>
      </c>
      <c r="K42" s="131"/>
      <c r="L42" s="131">
        <v>0</v>
      </c>
      <c r="M42" s="131">
        <v>0</v>
      </c>
      <c r="N42" s="131"/>
      <c r="O42" s="131"/>
      <c r="P42" s="131">
        <v>0</v>
      </c>
      <c r="Q42" s="131">
        <v>0</v>
      </c>
    </row>
    <row r="43" spans="1:17" s="87" customFormat="1" ht="28.5" customHeight="1">
      <c r="A43" s="132">
        <f>A41+1</f>
        <v>30</v>
      </c>
      <c r="B43" s="144" t="s">
        <v>79</v>
      </c>
      <c r="C43" s="126" t="s">
        <v>92</v>
      </c>
      <c r="D43" s="127" t="s">
        <v>31</v>
      </c>
      <c r="E43" s="128" t="s">
        <v>45</v>
      </c>
      <c r="F43" s="129">
        <v>41190</v>
      </c>
      <c r="G43" s="128" t="s">
        <v>1</v>
      </c>
      <c r="H43" s="130">
        <v>6988338.99</v>
      </c>
      <c r="I43" s="131">
        <v>6988338.99</v>
      </c>
      <c r="J43" s="131">
        <v>1977925.28</v>
      </c>
      <c r="K43" s="131"/>
      <c r="L43" s="131"/>
      <c r="M43" s="131">
        <v>58895.41</v>
      </c>
      <c r="N43" s="131"/>
      <c r="O43" s="131"/>
      <c r="P43" s="131">
        <v>1977925.28</v>
      </c>
      <c r="Q43" s="131">
        <f>P43*Sheet1!$B$3</f>
        <v>6385929.559008</v>
      </c>
    </row>
    <row r="44" spans="1:17" s="87" customFormat="1" ht="28.5" customHeight="1">
      <c r="A44" s="132">
        <f t="shared" si="0"/>
        <v>31</v>
      </c>
      <c r="B44" s="147" t="s">
        <v>77</v>
      </c>
      <c r="C44" s="126" t="s">
        <v>75</v>
      </c>
      <c r="D44" s="127" t="s">
        <v>67</v>
      </c>
      <c r="E44" s="128" t="s">
        <v>44</v>
      </c>
      <c r="F44" s="129">
        <v>41604</v>
      </c>
      <c r="G44" s="128" t="s">
        <v>1</v>
      </c>
      <c r="H44" s="130">
        <v>40000000</v>
      </c>
      <c r="I44" s="131">
        <v>40000000</v>
      </c>
      <c r="J44" s="131">
        <v>31577529.22</v>
      </c>
      <c r="K44" s="131"/>
      <c r="L44" s="131"/>
      <c r="M44" s="131">
        <v>2018327.95</v>
      </c>
      <c r="N44" s="131"/>
      <c r="O44" s="131"/>
      <c r="P44" s="131">
        <v>31577529.22</v>
      </c>
      <c r="Q44" s="131">
        <f>P44*Sheet1!$B$3</f>
        <v>101951210.839692</v>
      </c>
    </row>
    <row r="45" spans="1:17" s="87" customFormat="1" ht="28.5" customHeight="1">
      <c r="A45" s="132">
        <f t="shared" si="0"/>
        <v>32</v>
      </c>
      <c r="B45" s="126" t="s">
        <v>94</v>
      </c>
      <c r="C45" s="126" t="s">
        <v>80</v>
      </c>
      <c r="D45" s="127" t="s">
        <v>50</v>
      </c>
      <c r="E45" s="128" t="s">
        <v>43</v>
      </c>
      <c r="F45" s="129">
        <v>41696</v>
      </c>
      <c r="G45" s="128" t="s">
        <v>1</v>
      </c>
      <c r="H45" s="130">
        <v>25205000</v>
      </c>
      <c r="I45" s="131">
        <v>25205000</v>
      </c>
      <c r="J45" s="131">
        <v>22042244.84</v>
      </c>
      <c r="K45" s="131"/>
      <c r="L45" s="131">
        <v>4166216.202</v>
      </c>
      <c r="M45" s="131">
        <v>967826.589</v>
      </c>
      <c r="N45" s="131"/>
      <c r="O45" s="131"/>
      <c r="P45" s="131">
        <v>17876028.638</v>
      </c>
      <c r="Q45" s="131">
        <f>P45*Sheet1!$B$3</f>
        <v>57714546.0606468</v>
      </c>
    </row>
    <row r="46" spans="1:17" s="87" customFormat="1" ht="28.5" customHeight="1">
      <c r="A46" s="150">
        <f>A45+1</f>
        <v>33</v>
      </c>
      <c r="B46" s="151" t="s">
        <v>77</v>
      </c>
      <c r="C46" s="152" t="s">
        <v>89</v>
      </c>
      <c r="D46" s="153" t="s">
        <v>180</v>
      </c>
      <c r="E46" s="154" t="s">
        <v>42</v>
      </c>
      <c r="F46" s="129">
        <v>41705</v>
      </c>
      <c r="G46" s="154" t="s">
        <v>2</v>
      </c>
      <c r="H46" s="130">
        <v>64205000</v>
      </c>
      <c r="I46" s="131">
        <v>64205000</v>
      </c>
      <c r="J46" s="131">
        <v>41442587.58</v>
      </c>
      <c r="K46" s="131"/>
      <c r="L46" s="131">
        <v>3210250</v>
      </c>
      <c r="M46" s="131"/>
      <c r="N46" s="131"/>
      <c r="O46" s="131"/>
      <c r="P46" s="131">
        <v>38232337.58</v>
      </c>
      <c r="Q46" s="155">
        <f>P46*Sheet1!$G$3</f>
        <v>154032353.259183</v>
      </c>
    </row>
    <row r="47" spans="1:17" s="87" customFormat="1" ht="28.5" customHeight="1">
      <c r="A47" s="150">
        <f aca="true" t="shared" si="1" ref="A47:A64">A46+1</f>
        <v>34</v>
      </c>
      <c r="B47" s="126" t="s">
        <v>94</v>
      </c>
      <c r="C47" s="126" t="s">
        <v>140</v>
      </c>
      <c r="D47" s="127" t="s">
        <v>53</v>
      </c>
      <c r="E47" s="128" t="s">
        <v>42</v>
      </c>
      <c r="F47" s="129">
        <v>41715</v>
      </c>
      <c r="G47" s="128" t="s">
        <v>2</v>
      </c>
      <c r="H47" s="130">
        <v>29690000</v>
      </c>
      <c r="I47" s="131">
        <v>30981000</v>
      </c>
      <c r="J47" s="131">
        <v>30981000</v>
      </c>
      <c r="K47" s="131"/>
      <c r="L47" s="131"/>
      <c r="M47" s="131">
        <v>1022806.15</v>
      </c>
      <c r="N47" s="131"/>
      <c r="O47" s="131"/>
      <c r="P47" s="131">
        <v>30981000</v>
      </c>
      <c r="Q47" s="131">
        <f>P47*Sheet1!$G$3</f>
        <v>124817801.85000001</v>
      </c>
    </row>
    <row r="48" spans="1:17" s="87" customFormat="1" ht="28.5" customHeight="1">
      <c r="A48" s="150">
        <f t="shared" si="1"/>
        <v>35</v>
      </c>
      <c r="B48" s="126" t="s">
        <v>94</v>
      </c>
      <c r="C48" s="126" t="s">
        <v>139</v>
      </c>
      <c r="D48" s="127" t="s">
        <v>51</v>
      </c>
      <c r="E48" s="128" t="s">
        <v>41</v>
      </c>
      <c r="F48" s="129">
        <v>41758</v>
      </c>
      <c r="G48" s="128" t="s">
        <v>1</v>
      </c>
      <c r="H48" s="130">
        <v>35000000</v>
      </c>
      <c r="I48" s="131">
        <v>35000000</v>
      </c>
      <c r="J48" s="131">
        <v>31979312.87</v>
      </c>
      <c r="K48" s="131"/>
      <c r="L48" s="131">
        <v>8214000</v>
      </c>
      <c r="M48" s="131">
        <v>2297353.89</v>
      </c>
      <c r="N48" s="131"/>
      <c r="O48" s="131"/>
      <c r="P48" s="131">
        <v>23765312.87</v>
      </c>
      <c r="Q48" s="131">
        <f>P48*Sheet1!$B$3</f>
        <v>76728689.132082</v>
      </c>
    </row>
    <row r="49" spans="1:17" s="87" customFormat="1" ht="28.5" customHeight="1">
      <c r="A49" s="150">
        <f t="shared" si="1"/>
        <v>36</v>
      </c>
      <c r="B49" s="144" t="s">
        <v>130</v>
      </c>
      <c r="C49" s="126" t="s">
        <v>83</v>
      </c>
      <c r="D49" s="127" t="s">
        <v>52</v>
      </c>
      <c r="E49" s="128" t="s">
        <v>45</v>
      </c>
      <c r="F49" s="129">
        <v>41793</v>
      </c>
      <c r="G49" s="128" t="s">
        <v>1</v>
      </c>
      <c r="H49" s="130">
        <v>20000000</v>
      </c>
      <c r="I49" s="131">
        <v>20000000</v>
      </c>
      <c r="J49" s="131">
        <v>2494578.59</v>
      </c>
      <c r="K49" s="131"/>
      <c r="L49" s="131">
        <v>1000000</v>
      </c>
      <c r="M49" s="131">
        <v>501278.82</v>
      </c>
      <c r="N49" s="131"/>
      <c r="O49" s="131"/>
      <c r="P49" s="131">
        <v>1494578.59</v>
      </c>
      <c r="Q49" s="131">
        <f>P49*Sheet1!$B$3</f>
        <v>4825396.4356740005</v>
      </c>
    </row>
    <row r="50" spans="1:17" s="87" customFormat="1" ht="28.5" customHeight="1">
      <c r="A50" s="150">
        <f t="shared" si="1"/>
        <v>37</v>
      </c>
      <c r="B50" s="126" t="s">
        <v>94</v>
      </c>
      <c r="C50" s="126" t="s">
        <v>81</v>
      </c>
      <c r="D50" s="127" t="s">
        <v>55</v>
      </c>
      <c r="E50" s="128" t="s">
        <v>54</v>
      </c>
      <c r="F50" s="129">
        <v>41996</v>
      </c>
      <c r="G50" s="128" t="s">
        <v>0</v>
      </c>
      <c r="H50" s="130">
        <v>59000000</v>
      </c>
      <c r="I50" s="131">
        <v>59000000</v>
      </c>
      <c r="J50" s="131">
        <v>47101054.05</v>
      </c>
      <c r="K50" s="131"/>
      <c r="L50" s="131"/>
      <c r="M50" s="131">
        <v>2859841.149</v>
      </c>
      <c r="N50" s="131"/>
      <c r="O50" s="131"/>
      <c r="P50" s="131">
        <v>47101054.05</v>
      </c>
      <c r="Q50" s="131">
        <f>P50*Sheet1!$D$3</f>
        <v>139193034.92856</v>
      </c>
    </row>
    <row r="51" spans="1:17" s="87" customFormat="1" ht="28.5" customHeight="1">
      <c r="A51" s="150">
        <f t="shared" si="1"/>
        <v>38</v>
      </c>
      <c r="B51" s="147" t="s">
        <v>77</v>
      </c>
      <c r="C51" s="126" t="s">
        <v>88</v>
      </c>
      <c r="D51" s="127" t="s">
        <v>58</v>
      </c>
      <c r="E51" s="128" t="s">
        <v>42</v>
      </c>
      <c r="F51" s="129">
        <v>42089</v>
      </c>
      <c r="G51" s="128" t="s">
        <v>0</v>
      </c>
      <c r="H51" s="130">
        <v>108000000</v>
      </c>
      <c r="I51" s="131">
        <v>108000000</v>
      </c>
      <c r="J51" s="131">
        <v>53797111.57</v>
      </c>
      <c r="K51" s="131"/>
      <c r="L51" s="131"/>
      <c r="M51" s="131"/>
      <c r="N51" s="131"/>
      <c r="O51" s="131"/>
      <c r="P51" s="131">
        <v>53797111.57</v>
      </c>
      <c r="Q51" s="131">
        <f>P51*Sheet1!$D$3</f>
        <v>158981224.111664</v>
      </c>
    </row>
    <row r="52" spans="1:17" s="87" customFormat="1" ht="28.5" customHeight="1">
      <c r="A52" s="150">
        <f t="shared" si="1"/>
        <v>39</v>
      </c>
      <c r="B52" s="126" t="s">
        <v>130</v>
      </c>
      <c r="C52" s="126" t="s">
        <v>86</v>
      </c>
      <c r="D52" s="127" t="s">
        <v>59</v>
      </c>
      <c r="E52" s="128" t="s">
        <v>43</v>
      </c>
      <c r="F52" s="129">
        <v>42320</v>
      </c>
      <c r="G52" s="128" t="s">
        <v>1</v>
      </c>
      <c r="H52" s="130">
        <v>4300000</v>
      </c>
      <c r="I52" s="131">
        <v>4300000</v>
      </c>
      <c r="J52" s="131">
        <v>191849.5</v>
      </c>
      <c r="K52" s="131"/>
      <c r="L52" s="131">
        <v>12140.89</v>
      </c>
      <c r="M52" s="131">
        <v>89993.071</v>
      </c>
      <c r="N52" s="131"/>
      <c r="O52" s="131"/>
      <c r="P52" s="131">
        <v>179708.61</v>
      </c>
      <c r="Q52" s="131">
        <f>P52*Sheet1!$B$3</f>
        <v>580207.218246</v>
      </c>
    </row>
    <row r="53" spans="1:17" s="87" customFormat="1" ht="28.5" customHeight="1">
      <c r="A53" s="150">
        <f t="shared" si="1"/>
        <v>40</v>
      </c>
      <c r="B53" s="147" t="s">
        <v>98</v>
      </c>
      <c r="C53" s="126" t="s">
        <v>84</v>
      </c>
      <c r="D53" s="127" t="s">
        <v>63</v>
      </c>
      <c r="E53" s="128" t="s">
        <v>42</v>
      </c>
      <c r="F53" s="129">
        <v>42398</v>
      </c>
      <c r="G53" s="128" t="s">
        <v>2</v>
      </c>
      <c r="H53" s="130">
        <v>23005000</v>
      </c>
      <c r="I53" s="131">
        <v>23005000</v>
      </c>
      <c r="J53" s="131">
        <v>15576796.42</v>
      </c>
      <c r="K53" s="131"/>
      <c r="L53" s="131"/>
      <c r="M53" s="131"/>
      <c r="N53" s="131"/>
      <c r="O53" s="131"/>
      <c r="P53" s="131">
        <v>15576796.42</v>
      </c>
      <c r="Q53" s="131">
        <f>P53*Sheet1!$G$3</f>
        <v>62756576.256717004</v>
      </c>
    </row>
    <row r="54" spans="1:17" s="87" customFormat="1" ht="28.5" customHeight="1">
      <c r="A54" s="150">
        <f t="shared" si="1"/>
        <v>41</v>
      </c>
      <c r="B54" s="147" t="s">
        <v>98</v>
      </c>
      <c r="C54" s="126" t="s">
        <v>84</v>
      </c>
      <c r="D54" s="127" t="s">
        <v>64</v>
      </c>
      <c r="E54" s="128" t="s">
        <v>42</v>
      </c>
      <c r="F54" s="129">
        <v>42398</v>
      </c>
      <c r="G54" s="128" t="s">
        <v>0</v>
      </c>
      <c r="H54" s="130">
        <v>43000000</v>
      </c>
      <c r="I54" s="131">
        <v>43000000</v>
      </c>
      <c r="J54" s="131">
        <v>10427901.07</v>
      </c>
      <c r="K54" s="131"/>
      <c r="L54" s="131"/>
      <c r="M54" s="131"/>
      <c r="N54" s="131"/>
      <c r="O54" s="131"/>
      <c r="P54" s="131">
        <v>10427901.07</v>
      </c>
      <c r="Q54" s="131">
        <f>P54*Sheet1!$D$3</f>
        <v>30816533.242064003</v>
      </c>
    </row>
    <row r="55" spans="1:17" s="87" customFormat="1" ht="28.5" customHeight="1">
      <c r="A55" s="150">
        <f t="shared" si="1"/>
        <v>42</v>
      </c>
      <c r="B55" s="133" t="s">
        <v>98</v>
      </c>
      <c r="C55" s="148" t="s">
        <v>85</v>
      </c>
      <c r="D55" s="127" t="s">
        <v>65</v>
      </c>
      <c r="E55" s="128" t="s">
        <v>44</v>
      </c>
      <c r="F55" s="129">
        <v>42415</v>
      </c>
      <c r="G55" s="128" t="s">
        <v>1</v>
      </c>
      <c r="H55" s="130">
        <v>100000000</v>
      </c>
      <c r="I55" s="131">
        <v>100000000</v>
      </c>
      <c r="J55" s="131"/>
      <c r="K55" s="131"/>
      <c r="L55" s="131"/>
      <c r="M55" s="131"/>
      <c r="N55" s="131"/>
      <c r="O55" s="131"/>
      <c r="P55" s="131"/>
      <c r="Q55" s="131">
        <f>P55*Sheet1!$B$3</f>
        <v>0</v>
      </c>
    </row>
    <row r="56" spans="1:17" ht="28.5" customHeight="1">
      <c r="A56" s="150">
        <f t="shared" si="1"/>
        <v>43</v>
      </c>
      <c r="B56" s="126" t="s">
        <v>97</v>
      </c>
      <c r="C56" s="126" t="s">
        <v>138</v>
      </c>
      <c r="D56" s="127" t="s">
        <v>177</v>
      </c>
      <c r="E56" s="128" t="s">
        <v>43</v>
      </c>
      <c r="F56" s="129">
        <v>42457</v>
      </c>
      <c r="G56" s="128" t="s">
        <v>1</v>
      </c>
      <c r="H56" s="130">
        <v>3700000</v>
      </c>
      <c r="I56" s="131">
        <v>3700000</v>
      </c>
      <c r="J56" s="131">
        <v>2615847.4</v>
      </c>
      <c r="K56" s="131"/>
      <c r="L56" s="131">
        <v>824808.78</v>
      </c>
      <c r="M56" s="131">
        <v>133630.07</v>
      </c>
      <c r="N56" s="131"/>
      <c r="O56" s="131"/>
      <c r="P56" s="131">
        <v>1791038.62</v>
      </c>
      <c r="Q56" s="131">
        <f>P56*Sheet1!$B$3</f>
        <v>5782547.288532001</v>
      </c>
    </row>
    <row r="57" spans="1:17" s="87" customFormat="1" ht="28.5" customHeight="1">
      <c r="A57" s="150">
        <f t="shared" si="1"/>
        <v>44</v>
      </c>
      <c r="B57" s="126" t="s">
        <v>79</v>
      </c>
      <c r="C57" s="126" t="s">
        <v>74</v>
      </c>
      <c r="D57" s="127" t="s">
        <v>66</v>
      </c>
      <c r="E57" s="128" t="s">
        <v>45</v>
      </c>
      <c r="F57" s="129">
        <v>42506</v>
      </c>
      <c r="G57" s="128" t="s">
        <v>1</v>
      </c>
      <c r="H57" s="130">
        <v>30000000</v>
      </c>
      <c r="I57" s="131">
        <v>30000000</v>
      </c>
      <c r="J57" s="131">
        <v>16893702.62</v>
      </c>
      <c r="K57" s="131"/>
      <c r="L57" s="131"/>
      <c r="M57" s="131">
        <v>822184.845</v>
      </c>
      <c r="N57" s="131"/>
      <c r="O57" s="131"/>
      <c r="P57" s="131">
        <v>16893702.62</v>
      </c>
      <c r="Q57" s="131">
        <f>P57*Sheet1!$B$3</f>
        <v>54543008.278932005</v>
      </c>
    </row>
    <row r="58" spans="1:17" s="87" customFormat="1" ht="27.75" customHeight="1">
      <c r="A58" s="150">
        <f t="shared" si="1"/>
        <v>45</v>
      </c>
      <c r="B58" s="126" t="s">
        <v>78</v>
      </c>
      <c r="C58" s="126" t="s">
        <v>129</v>
      </c>
      <c r="D58" s="127" t="s">
        <v>68</v>
      </c>
      <c r="E58" s="128" t="s">
        <v>43</v>
      </c>
      <c r="F58" s="129">
        <v>42572</v>
      </c>
      <c r="G58" s="128" t="s">
        <v>1</v>
      </c>
      <c r="H58" s="130">
        <v>27000000</v>
      </c>
      <c r="I58" s="131">
        <v>27000000</v>
      </c>
      <c r="J58" s="131">
        <v>26999995.3</v>
      </c>
      <c r="K58" s="131"/>
      <c r="L58" s="131">
        <v>1928571.43</v>
      </c>
      <c r="M58" s="131">
        <v>724906.02</v>
      </c>
      <c r="N58" s="131"/>
      <c r="O58" s="131"/>
      <c r="P58" s="131">
        <v>25071423.87</v>
      </c>
      <c r="Q58" s="131">
        <f>P58*Sheet1!$B$3</f>
        <v>80945599.106682</v>
      </c>
    </row>
    <row r="59" spans="1:17" s="87" customFormat="1" ht="36" customHeight="1">
      <c r="A59" s="150">
        <f t="shared" si="1"/>
        <v>46</v>
      </c>
      <c r="B59" s="126" t="s">
        <v>87</v>
      </c>
      <c r="C59" s="126" t="s">
        <v>82</v>
      </c>
      <c r="D59" s="127" t="s">
        <v>137</v>
      </c>
      <c r="E59" s="128" t="s">
        <v>43</v>
      </c>
      <c r="F59" s="129">
        <v>42641</v>
      </c>
      <c r="G59" s="128" t="s">
        <v>5</v>
      </c>
      <c r="H59" s="130">
        <v>10000000</v>
      </c>
      <c r="I59" s="131">
        <v>27922005.12</v>
      </c>
      <c r="J59" s="131">
        <v>27922005.12</v>
      </c>
      <c r="K59" s="131"/>
      <c r="L59" s="131"/>
      <c r="M59" s="131">
        <v>4426752.55</v>
      </c>
      <c r="N59" s="131"/>
      <c r="O59" s="131"/>
      <c r="P59" s="131">
        <v>27922005.12</v>
      </c>
      <c r="Q59" s="131">
        <f>P59*Sheet1!$C$3</f>
        <v>27922005.12</v>
      </c>
    </row>
    <row r="60" spans="1:17" s="87" customFormat="1" ht="29.25" customHeight="1">
      <c r="A60" s="150">
        <f t="shared" si="1"/>
        <v>47</v>
      </c>
      <c r="B60" s="144" t="s">
        <v>101</v>
      </c>
      <c r="C60" s="126" t="s">
        <v>154</v>
      </c>
      <c r="D60" s="127" t="s">
        <v>153</v>
      </c>
      <c r="E60" s="128" t="s">
        <v>45</v>
      </c>
      <c r="F60" s="129">
        <v>42734</v>
      </c>
      <c r="G60" s="128" t="s">
        <v>1</v>
      </c>
      <c r="H60" s="130">
        <v>76854131</v>
      </c>
      <c r="I60" s="131">
        <v>76854131</v>
      </c>
      <c r="J60" s="131">
        <v>76854131</v>
      </c>
      <c r="K60" s="131"/>
      <c r="L60" s="131"/>
      <c r="M60" s="131">
        <v>11532816.846</v>
      </c>
      <c r="N60" s="131">
        <v>3000000</v>
      </c>
      <c r="O60" s="131">
        <v>2410901.924</v>
      </c>
      <c r="P60" s="131">
        <v>76854131</v>
      </c>
      <c r="Q60" s="131">
        <f>P60*Sheet1!$B$3</f>
        <v>248131247.3466</v>
      </c>
    </row>
    <row r="61" spans="1:17" s="87" customFormat="1" ht="29.25" customHeight="1">
      <c r="A61" s="150">
        <f t="shared" si="1"/>
        <v>48</v>
      </c>
      <c r="B61" s="144" t="s">
        <v>77</v>
      </c>
      <c r="C61" s="126" t="s">
        <v>163</v>
      </c>
      <c r="D61" s="127" t="s">
        <v>161</v>
      </c>
      <c r="E61" s="128" t="s">
        <v>42</v>
      </c>
      <c r="F61" s="129">
        <v>42790</v>
      </c>
      <c r="G61" s="128" t="s">
        <v>0</v>
      </c>
      <c r="H61" s="130">
        <v>99000000</v>
      </c>
      <c r="I61" s="131">
        <v>99000000</v>
      </c>
      <c r="J61" s="131">
        <v>17735555.18</v>
      </c>
      <c r="K61" s="131"/>
      <c r="L61" s="131"/>
      <c r="M61" s="131"/>
      <c r="N61" s="131"/>
      <c r="O61" s="131"/>
      <c r="P61" s="131">
        <v>17735555.18</v>
      </c>
      <c r="Q61" s="131">
        <f>P61*Sheet1!$D$3</f>
        <v>52412112.667936</v>
      </c>
    </row>
    <row r="62" spans="1:17" s="87" customFormat="1" ht="42" customHeight="1">
      <c r="A62" s="150">
        <f t="shared" si="1"/>
        <v>49</v>
      </c>
      <c r="B62" s="144" t="s">
        <v>160</v>
      </c>
      <c r="C62" s="126" t="s">
        <v>70</v>
      </c>
      <c r="D62" s="127" t="s">
        <v>162</v>
      </c>
      <c r="E62" s="128" t="s">
        <v>43</v>
      </c>
      <c r="F62" s="129">
        <v>42817</v>
      </c>
      <c r="G62" s="128" t="s">
        <v>1</v>
      </c>
      <c r="H62" s="130">
        <v>1132707.26</v>
      </c>
      <c r="I62" s="131">
        <v>1132707.26</v>
      </c>
      <c r="J62" s="131">
        <v>1132707.26</v>
      </c>
      <c r="K62" s="131"/>
      <c r="L62" s="131">
        <v>466200</v>
      </c>
      <c r="M62" s="131">
        <v>27424.52</v>
      </c>
      <c r="N62" s="131"/>
      <c r="O62" s="131"/>
      <c r="P62" s="131">
        <v>666507.26</v>
      </c>
      <c r="Q62" s="131">
        <f>P62*Sheet1!$B$3</f>
        <v>2151885.3396360003</v>
      </c>
    </row>
    <row r="63" spans="1:17" s="87" customFormat="1" ht="33" customHeight="1">
      <c r="A63" s="150">
        <f t="shared" si="1"/>
        <v>50</v>
      </c>
      <c r="B63" s="126" t="s">
        <v>94</v>
      </c>
      <c r="C63" s="152" t="s">
        <v>167</v>
      </c>
      <c r="D63" s="154" t="s">
        <v>178</v>
      </c>
      <c r="E63" s="156" t="s">
        <v>45</v>
      </c>
      <c r="F63" s="129">
        <v>42923</v>
      </c>
      <c r="G63" s="128" t="s">
        <v>1</v>
      </c>
      <c r="H63" s="130">
        <v>125000000</v>
      </c>
      <c r="I63" s="131">
        <v>125000000</v>
      </c>
      <c r="J63" s="131">
        <v>1345421</v>
      </c>
      <c r="K63" s="131"/>
      <c r="L63" s="131"/>
      <c r="M63" s="131">
        <v>1781091.37</v>
      </c>
      <c r="N63" s="131"/>
      <c r="O63" s="131"/>
      <c r="P63" s="131">
        <v>1345421</v>
      </c>
      <c r="Q63" s="131">
        <f>P63*Sheet1!$B$3</f>
        <v>4343826.2406</v>
      </c>
    </row>
    <row r="64" spans="1:17" s="87" customFormat="1" ht="42" customHeight="1">
      <c r="A64" s="150">
        <f t="shared" si="1"/>
        <v>51</v>
      </c>
      <c r="B64" s="144" t="s">
        <v>168</v>
      </c>
      <c r="C64" s="152" t="s">
        <v>169</v>
      </c>
      <c r="D64" s="128" t="s">
        <v>166</v>
      </c>
      <c r="E64" s="156" t="s">
        <v>165</v>
      </c>
      <c r="F64" s="129">
        <v>42936</v>
      </c>
      <c r="G64" s="128" t="s">
        <v>1</v>
      </c>
      <c r="H64" s="130">
        <v>7000000</v>
      </c>
      <c r="I64" s="131">
        <v>7000000</v>
      </c>
      <c r="J64" s="131">
        <v>7000000</v>
      </c>
      <c r="K64" s="131"/>
      <c r="L64" s="131"/>
      <c r="M64" s="131">
        <v>144455.7</v>
      </c>
      <c r="N64" s="131"/>
      <c r="O64" s="131"/>
      <c r="P64" s="131">
        <v>7000000</v>
      </c>
      <c r="Q64" s="131">
        <f>P64*Sheet1!$B$3</f>
        <v>22600200</v>
      </c>
    </row>
    <row r="65" spans="1:17" s="87" customFormat="1" ht="42" customHeight="1">
      <c r="A65" s="150">
        <f aca="true" t="shared" si="2" ref="A65:A71">A64+1</f>
        <v>52</v>
      </c>
      <c r="B65" s="144" t="s">
        <v>79</v>
      </c>
      <c r="C65" s="152" t="s">
        <v>170</v>
      </c>
      <c r="D65" s="157" t="s">
        <v>179</v>
      </c>
      <c r="E65" s="128" t="s">
        <v>43</v>
      </c>
      <c r="F65" s="129">
        <v>42992</v>
      </c>
      <c r="G65" s="128" t="s">
        <v>1</v>
      </c>
      <c r="H65" s="130">
        <v>5500000</v>
      </c>
      <c r="I65" s="131">
        <v>5500000</v>
      </c>
      <c r="J65" s="131">
        <v>3192922</v>
      </c>
      <c r="K65" s="131"/>
      <c r="L65" s="131"/>
      <c r="M65" s="131">
        <v>48419.43</v>
      </c>
      <c r="N65" s="131"/>
      <c r="O65" s="131"/>
      <c r="P65" s="131">
        <v>3192922</v>
      </c>
      <c r="Q65" s="131">
        <f>P65*Sheet1!$B$3</f>
        <v>10308667.9692</v>
      </c>
    </row>
    <row r="66" spans="1:17" s="87" customFormat="1" ht="42" customHeight="1">
      <c r="A66" s="150">
        <f t="shared" si="2"/>
        <v>53</v>
      </c>
      <c r="B66" s="144" t="s">
        <v>104</v>
      </c>
      <c r="C66" s="152" t="s">
        <v>127</v>
      </c>
      <c r="D66" s="158" t="s">
        <v>172</v>
      </c>
      <c r="E66" s="159" t="s">
        <v>43</v>
      </c>
      <c r="F66" s="129">
        <v>43048</v>
      </c>
      <c r="G66" s="156" t="s">
        <v>5</v>
      </c>
      <c r="H66" s="130">
        <v>37023382.16</v>
      </c>
      <c r="I66" s="131">
        <v>37023382.16</v>
      </c>
      <c r="J66" s="131">
        <v>37023382.16</v>
      </c>
      <c r="K66" s="131"/>
      <c r="L66" s="131"/>
      <c r="M66" s="131">
        <v>2627631.7</v>
      </c>
      <c r="N66" s="131"/>
      <c r="O66" s="131"/>
      <c r="P66" s="131">
        <v>37023382.16</v>
      </c>
      <c r="Q66" s="131">
        <f>P66</f>
        <v>37023382.16</v>
      </c>
    </row>
    <row r="67" spans="1:17" s="87" customFormat="1" ht="42" customHeight="1">
      <c r="A67" s="150">
        <f t="shared" si="2"/>
        <v>54</v>
      </c>
      <c r="B67" s="144" t="s">
        <v>104</v>
      </c>
      <c r="C67" s="152" t="s">
        <v>72</v>
      </c>
      <c r="D67" s="158" t="s">
        <v>171</v>
      </c>
      <c r="E67" s="159" t="s">
        <v>43</v>
      </c>
      <c r="F67" s="129">
        <v>43048</v>
      </c>
      <c r="G67" s="156" t="s">
        <v>1</v>
      </c>
      <c r="H67" s="130">
        <v>17509199.83</v>
      </c>
      <c r="I67" s="131">
        <v>17509199.83</v>
      </c>
      <c r="J67" s="131">
        <v>17509199.83</v>
      </c>
      <c r="K67" s="131"/>
      <c r="L67" s="131"/>
      <c r="M67" s="131">
        <v>263133.32</v>
      </c>
      <c r="N67" s="131"/>
      <c r="O67" s="131"/>
      <c r="P67" s="131">
        <v>17509199.83</v>
      </c>
      <c r="Q67" s="131">
        <f>P67*Sheet1!$B$3</f>
        <v>56530202.571137995</v>
      </c>
    </row>
    <row r="68" spans="1:17" ht="25.5">
      <c r="A68" s="150">
        <f t="shared" si="2"/>
        <v>55</v>
      </c>
      <c r="B68" s="144" t="s">
        <v>104</v>
      </c>
      <c r="C68" s="152" t="s">
        <v>175</v>
      </c>
      <c r="D68" s="158" t="s">
        <v>174</v>
      </c>
      <c r="E68" s="159" t="s">
        <v>43</v>
      </c>
      <c r="F68" s="129">
        <v>43221</v>
      </c>
      <c r="G68" s="156" t="s">
        <v>1</v>
      </c>
      <c r="H68" s="130">
        <v>28000000</v>
      </c>
      <c r="I68" s="131">
        <v>28000000</v>
      </c>
      <c r="J68" s="155">
        <v>5647606.399999999</v>
      </c>
      <c r="K68" s="131"/>
      <c r="L68" s="131"/>
      <c r="M68" s="131">
        <v>177399.26</v>
      </c>
      <c r="N68" s="131"/>
      <c r="O68" s="131"/>
      <c r="P68" s="155">
        <v>5647606.399999999</v>
      </c>
      <c r="Q68" s="131">
        <f>P68*Sheet1!$B$3</f>
        <v>18233862.02304</v>
      </c>
    </row>
    <row r="69" spans="1:17" ht="26.25" customHeight="1">
      <c r="A69" s="150">
        <f t="shared" si="2"/>
        <v>56</v>
      </c>
      <c r="B69" s="144" t="s">
        <v>160</v>
      </c>
      <c r="C69" s="152" t="s">
        <v>176</v>
      </c>
      <c r="D69" s="158" t="s">
        <v>173</v>
      </c>
      <c r="E69" s="159" t="s">
        <v>45</v>
      </c>
      <c r="F69" s="129">
        <v>43221</v>
      </c>
      <c r="G69" s="156" t="s">
        <v>1</v>
      </c>
      <c r="H69" s="130">
        <v>30000000</v>
      </c>
      <c r="I69" s="131">
        <v>30000000</v>
      </c>
      <c r="J69" s="131"/>
      <c r="K69" s="131"/>
      <c r="L69" s="131"/>
      <c r="M69" s="131">
        <v>397500</v>
      </c>
      <c r="N69" s="131"/>
      <c r="O69" s="131"/>
      <c r="P69" s="131"/>
      <c r="Q69" s="131">
        <f>P69*Sheet1!$B$3</f>
        <v>0</v>
      </c>
    </row>
    <row r="70" spans="1:17" ht="26.25" customHeight="1">
      <c r="A70" s="150">
        <f t="shared" si="2"/>
        <v>57</v>
      </c>
      <c r="B70" s="126" t="s">
        <v>78</v>
      </c>
      <c r="C70" s="152" t="s">
        <v>182</v>
      </c>
      <c r="D70" s="160" t="s">
        <v>181</v>
      </c>
      <c r="E70" s="159" t="s">
        <v>43</v>
      </c>
      <c r="F70" s="129">
        <v>43530</v>
      </c>
      <c r="G70" s="156" t="s">
        <v>1</v>
      </c>
      <c r="H70" s="130">
        <v>15000000</v>
      </c>
      <c r="I70" s="131">
        <v>15000000</v>
      </c>
      <c r="J70" s="131">
        <v>150000</v>
      </c>
      <c r="K70" s="131"/>
      <c r="L70" s="131"/>
      <c r="M70" s="131">
        <v>44337.5</v>
      </c>
      <c r="N70" s="131"/>
      <c r="O70" s="131"/>
      <c r="P70" s="131">
        <v>150000</v>
      </c>
      <c r="Q70" s="131">
        <f>P70*Sheet1!$B$3</f>
        <v>484290</v>
      </c>
    </row>
    <row r="71" spans="1:17" ht="26.25" customHeight="1">
      <c r="A71" s="150">
        <f t="shared" si="2"/>
        <v>58</v>
      </c>
      <c r="B71" s="126" t="s">
        <v>95</v>
      </c>
      <c r="C71" s="152" t="s">
        <v>183</v>
      </c>
      <c r="D71" s="161" t="s">
        <v>184</v>
      </c>
      <c r="E71" s="159" t="s">
        <v>45</v>
      </c>
      <c r="F71" s="129">
        <v>43563</v>
      </c>
      <c r="G71" s="156" t="s">
        <v>1</v>
      </c>
      <c r="H71" s="130">
        <v>40000000</v>
      </c>
      <c r="I71" s="131">
        <v>40000000</v>
      </c>
      <c r="J71" s="131"/>
      <c r="K71" s="131"/>
      <c r="L71" s="131"/>
      <c r="M71" s="131">
        <v>447500</v>
      </c>
      <c r="N71" s="131"/>
      <c r="O71" s="131"/>
      <c r="P71" s="131"/>
      <c r="Q71" s="131">
        <f>P71*Sheet1!$B$3</f>
        <v>0</v>
      </c>
    </row>
    <row r="72" spans="1:17" ht="15">
      <c r="A72" s="162"/>
      <c r="B72" s="163"/>
      <c r="C72" s="164"/>
      <c r="D72" s="165"/>
      <c r="E72" s="166"/>
      <c r="F72" s="167"/>
      <c r="G72" s="166"/>
      <c r="H72" s="113"/>
      <c r="I72" s="168"/>
      <c r="J72" s="168"/>
      <c r="K72" s="168"/>
      <c r="L72" s="168"/>
      <c r="M72" s="168"/>
      <c r="N72" s="168"/>
      <c r="O72" s="168"/>
      <c r="P72" s="168"/>
      <c r="Q72" s="169"/>
    </row>
    <row r="73" spans="1:17" ht="15">
      <c r="A73" s="162"/>
      <c r="B73" s="170" t="s">
        <v>151</v>
      </c>
      <c r="C73" s="164"/>
      <c r="D73" s="165"/>
      <c r="E73" s="166"/>
      <c r="F73" s="171"/>
      <c r="G73" s="166"/>
      <c r="H73" s="113"/>
      <c r="I73" s="168"/>
      <c r="J73" s="168"/>
      <c r="K73" s="168"/>
      <c r="L73" s="168"/>
      <c r="M73" s="168"/>
      <c r="N73" s="168"/>
      <c r="O73" s="168"/>
      <c r="P73" s="168"/>
      <c r="Q73" s="172">
        <f>SUM(Q4:Q71)</f>
        <v>2639343255.496354</v>
      </c>
    </row>
    <row r="74" spans="2:17" ht="15">
      <c r="B74" s="97" t="s">
        <v>152</v>
      </c>
      <c r="I74" s="99"/>
      <c r="J74" s="99"/>
      <c r="K74" s="99"/>
      <c r="L74" s="99"/>
      <c r="M74" s="99"/>
      <c r="N74" s="99"/>
      <c r="O74" s="99"/>
      <c r="P74" s="99"/>
      <c r="Q74" s="100"/>
    </row>
    <row r="75" spans="4:17" ht="15">
      <c r="D75" s="101"/>
      <c r="I75" s="99"/>
      <c r="J75" s="99"/>
      <c r="K75" s="99"/>
      <c r="L75" s="99"/>
      <c r="M75" s="99"/>
      <c r="N75" s="99"/>
      <c r="O75" s="99"/>
      <c r="P75" s="99"/>
      <c r="Q75" s="100"/>
    </row>
    <row r="76" spans="9:17" ht="15">
      <c r="I76" s="99"/>
      <c r="J76" s="99"/>
      <c r="K76" s="99"/>
      <c r="L76" s="99"/>
      <c r="M76" s="99"/>
      <c r="N76" s="99"/>
      <c r="O76" s="99"/>
      <c r="P76" s="99"/>
      <c r="Q76" s="100"/>
    </row>
    <row r="77" spans="2:16" ht="15">
      <c r="B77" s="102"/>
      <c r="C77" s="103"/>
      <c r="D77" s="104"/>
      <c r="E77" s="105"/>
      <c r="F77" s="106"/>
      <c r="G77" s="107"/>
      <c r="H77" s="108"/>
      <c r="I77" s="108"/>
      <c r="J77" s="108"/>
      <c r="K77" s="108"/>
      <c r="L77" s="108"/>
      <c r="M77" s="108"/>
      <c r="N77" s="108"/>
      <c r="O77" s="108"/>
      <c r="P77" s="108"/>
    </row>
    <row r="78" spans="7:16" ht="15">
      <c r="G78" s="107"/>
      <c r="H78" s="108"/>
      <c r="I78" s="108"/>
      <c r="J78" s="108"/>
      <c r="K78" s="108"/>
      <c r="L78" s="108"/>
      <c r="M78" s="108"/>
      <c r="N78" s="108"/>
      <c r="O78" s="108"/>
      <c r="P78" s="108"/>
    </row>
    <row r="79" spans="2:16" ht="15">
      <c r="B79" s="110"/>
      <c r="C79" s="103"/>
      <c r="D79" s="111"/>
      <c r="E79" s="105"/>
      <c r="F79" s="106"/>
      <c r="G79" s="107"/>
      <c r="H79" s="108"/>
      <c r="I79" s="108"/>
      <c r="J79" s="108"/>
      <c r="K79" s="108"/>
      <c r="L79" s="108"/>
      <c r="M79" s="108"/>
      <c r="N79" s="108"/>
      <c r="O79" s="108"/>
      <c r="P79" s="108"/>
    </row>
    <row r="80" spans="7:16" ht="15">
      <c r="G80" s="107"/>
      <c r="H80" s="108"/>
      <c r="I80" s="108"/>
      <c r="J80" s="108"/>
      <c r="K80" s="108"/>
      <c r="L80" s="108"/>
      <c r="M80" s="108"/>
      <c r="N80" s="108"/>
      <c r="O80" s="108"/>
      <c r="P80" s="108"/>
    </row>
    <row r="81" spans="7:17" ht="15">
      <c r="G81" s="107"/>
      <c r="H81" s="108"/>
      <c r="I81" s="108"/>
      <c r="J81" s="108"/>
      <c r="K81" s="108"/>
      <c r="L81" s="108"/>
      <c r="M81" s="108"/>
      <c r="N81" s="108"/>
      <c r="O81" s="108"/>
      <c r="P81" s="108"/>
      <c r="Q81" s="112"/>
    </row>
    <row r="82" spans="9:17" ht="15">
      <c r="I82" s="113"/>
      <c r="J82" s="113"/>
      <c r="K82" s="113"/>
      <c r="L82" s="113"/>
      <c r="M82" s="113"/>
      <c r="N82" s="113"/>
      <c r="O82" s="113"/>
      <c r="P82" s="113"/>
      <c r="Q82" s="112"/>
    </row>
    <row r="83" spans="9:17" ht="15">
      <c r="I83" s="113"/>
      <c r="J83" s="113"/>
      <c r="K83" s="113"/>
      <c r="L83" s="113"/>
      <c r="M83" s="113"/>
      <c r="N83" s="113"/>
      <c r="O83" s="113"/>
      <c r="P83" s="113"/>
      <c r="Q83" s="112"/>
    </row>
    <row r="84" spans="7:17" ht="15">
      <c r="G84" s="107"/>
      <c r="H84" s="114"/>
      <c r="I84" s="114"/>
      <c r="J84" s="114"/>
      <c r="K84" s="115"/>
      <c r="L84" s="114"/>
      <c r="M84" s="114"/>
      <c r="N84" s="114"/>
      <c r="O84" s="114"/>
      <c r="P84" s="114"/>
      <c r="Q84" s="114"/>
    </row>
    <row r="85" spans="7:17" ht="15">
      <c r="G85" s="107"/>
      <c r="H85" s="114"/>
      <c r="I85" s="114"/>
      <c r="J85" s="114"/>
      <c r="K85" s="115"/>
      <c r="L85" s="114"/>
      <c r="M85" s="114"/>
      <c r="N85" s="114"/>
      <c r="O85" s="114"/>
      <c r="P85" s="114"/>
      <c r="Q85" s="116"/>
    </row>
    <row r="86" spans="7:17" ht="15">
      <c r="G86" s="107"/>
      <c r="H86" s="114"/>
      <c r="I86" s="114"/>
      <c r="J86" s="114"/>
      <c r="K86" s="115"/>
      <c r="L86" s="114"/>
      <c r="M86" s="114"/>
      <c r="N86" s="114"/>
      <c r="O86" s="114"/>
      <c r="P86" s="114"/>
      <c r="Q86" s="116"/>
    </row>
    <row r="87" spans="7:17" ht="15">
      <c r="G87" s="107"/>
      <c r="H87" s="114"/>
      <c r="I87" s="114"/>
      <c r="J87" s="114"/>
      <c r="K87" s="115"/>
      <c r="L87" s="114"/>
      <c r="M87" s="114"/>
      <c r="N87" s="114"/>
      <c r="O87" s="114"/>
      <c r="P87" s="114"/>
      <c r="Q87" s="116"/>
    </row>
    <row r="88" spans="7:17" ht="15">
      <c r="G88" s="107"/>
      <c r="H88" s="114"/>
      <c r="I88" s="114"/>
      <c r="J88" s="114"/>
      <c r="K88" s="115"/>
      <c r="L88" s="114"/>
      <c r="M88" s="114"/>
      <c r="N88" s="114"/>
      <c r="O88" s="114"/>
      <c r="P88" s="114"/>
      <c r="Q88" s="116"/>
    </row>
    <row r="89" spans="7:17" ht="15">
      <c r="G89" s="107"/>
      <c r="H89" s="114"/>
      <c r="I89" s="114"/>
      <c r="J89" s="114"/>
      <c r="K89" s="115"/>
      <c r="L89" s="114"/>
      <c r="M89" s="114"/>
      <c r="N89" s="114"/>
      <c r="O89" s="114"/>
      <c r="P89" s="114"/>
      <c r="Q89" s="116"/>
    </row>
    <row r="90" spans="8:17" ht="15">
      <c r="H90" s="117"/>
      <c r="I90" s="117"/>
      <c r="J90" s="117"/>
      <c r="K90" s="118"/>
      <c r="L90" s="117"/>
      <c r="M90" s="117"/>
      <c r="N90" s="117"/>
      <c r="O90" s="117"/>
      <c r="P90" s="117"/>
      <c r="Q90" s="119"/>
    </row>
    <row r="91" spans="8:16" ht="15">
      <c r="H91" s="120"/>
      <c r="I91" s="120"/>
      <c r="J91" s="120"/>
      <c r="K91" s="120"/>
      <c r="L91" s="120"/>
      <c r="M91" s="120"/>
      <c r="N91" s="120"/>
      <c r="O91" s="120"/>
      <c r="P91" s="120"/>
    </row>
    <row r="92" spans="6:16" ht="15">
      <c r="F92" s="99"/>
      <c r="H92" s="113"/>
      <c r="I92" s="113"/>
      <c r="J92" s="113"/>
      <c r="K92" s="113"/>
      <c r="L92" s="113"/>
      <c r="M92" s="113"/>
      <c r="N92" s="113"/>
      <c r="O92" s="113"/>
      <c r="P92" s="113"/>
    </row>
    <row r="93" spans="8:17" ht="15">
      <c r="H93" s="113"/>
      <c r="I93" s="113"/>
      <c r="J93" s="113"/>
      <c r="K93" s="113"/>
      <c r="L93" s="113"/>
      <c r="M93" s="113"/>
      <c r="N93" s="113"/>
      <c r="O93" s="113"/>
      <c r="P93" s="113"/>
      <c r="Q93" s="114"/>
    </row>
    <row r="94" spans="8:16" ht="15">
      <c r="H94" s="113"/>
      <c r="I94" s="113"/>
      <c r="J94" s="113"/>
      <c r="K94" s="113"/>
      <c r="L94" s="113"/>
      <c r="M94" s="113"/>
      <c r="N94" s="113"/>
      <c r="O94" s="113"/>
      <c r="P94" s="113"/>
    </row>
    <row r="95" spans="8:16" ht="15">
      <c r="H95" s="113"/>
      <c r="I95" s="113"/>
      <c r="J95" s="113"/>
      <c r="K95" s="113"/>
      <c r="L95" s="113"/>
      <c r="M95" s="113"/>
      <c r="N95" s="113"/>
      <c r="O95" s="113"/>
      <c r="P95" s="113"/>
    </row>
    <row r="96" spans="6:16" ht="15">
      <c r="F96" s="99"/>
      <c r="H96" s="113"/>
      <c r="I96" s="113"/>
      <c r="J96" s="113"/>
      <c r="K96" s="113"/>
      <c r="L96" s="113"/>
      <c r="M96" s="113"/>
      <c r="N96" s="113"/>
      <c r="O96" s="113"/>
      <c r="P96" s="113"/>
    </row>
  </sheetData>
  <sheetProtection/>
  <mergeCells count="2">
    <mergeCell ref="B1:Q1"/>
    <mergeCell ref="B2:Q2"/>
  </mergeCells>
  <printOptions/>
  <pageMargins left="0.17" right="0.2" top="0.17" bottom="0.17" header="0.17" footer="0.17"/>
  <pageSetup fitToHeight="6" horizontalDpi="600" verticalDpi="600" orientation="landscape" paperSize="9" scale="86" r:id="rId1"/>
  <headerFooter alignWithMargins="0">
    <oddFooter>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73"/>
  <sheetViews>
    <sheetView zoomScalePageLayoutView="0" workbookViewId="0" topLeftCell="A32">
      <selection activeCell="A4" sqref="A4:IV64"/>
    </sheetView>
  </sheetViews>
  <sheetFormatPr defaultColWidth="8.796875" defaultRowHeight="14.25"/>
  <cols>
    <col min="1" max="1" width="12.3984375" style="5" customWidth="1"/>
    <col min="2" max="2" width="8.8984375" style="11" customWidth="1"/>
    <col min="3" max="3" width="8.8984375" style="16" customWidth="1"/>
    <col min="6" max="6" width="11.19921875" style="0" customWidth="1"/>
    <col min="7" max="8" width="10.5" style="0" bestFit="1" customWidth="1"/>
    <col min="9" max="9" width="28.59765625" style="28" customWidth="1"/>
    <col min="10" max="10" width="15.5" style="11" bestFit="1" customWidth="1"/>
  </cols>
  <sheetData>
    <row r="1" spans="1:10" s="17" customFormat="1" ht="15.75">
      <c r="A1" s="82">
        <v>43738</v>
      </c>
      <c r="B1" s="46"/>
      <c r="C1" s="46"/>
      <c r="D1" s="46"/>
      <c r="E1" s="46"/>
      <c r="F1" s="46"/>
      <c r="G1" s="46"/>
      <c r="I1" s="19"/>
      <c r="J1" s="20"/>
    </row>
    <row r="2" spans="1:10" s="17" customFormat="1" ht="15.75">
      <c r="A2" s="46"/>
      <c r="B2" s="46" t="s">
        <v>1</v>
      </c>
      <c r="C2" s="46" t="s">
        <v>5</v>
      </c>
      <c r="D2" s="46" t="s">
        <v>0</v>
      </c>
      <c r="E2" s="46" t="s">
        <v>4</v>
      </c>
      <c r="F2" s="46" t="s">
        <v>3</v>
      </c>
      <c r="G2" s="46" t="s">
        <v>2</v>
      </c>
      <c r="I2" s="6"/>
      <c r="J2" s="20"/>
    </row>
    <row r="3" spans="1:10" s="17" customFormat="1" ht="9.75" customHeight="1">
      <c r="A3" s="46"/>
      <c r="B3" s="69">
        <v>3.2286</v>
      </c>
      <c r="C3" s="81">
        <v>1</v>
      </c>
      <c r="D3" s="43">
        <v>2.9552</v>
      </c>
      <c r="E3" s="80">
        <v>9.7115</v>
      </c>
      <c r="F3" s="43">
        <v>0.02733</v>
      </c>
      <c r="G3" s="43">
        <v>4.02885</v>
      </c>
      <c r="H3" s="70"/>
      <c r="I3" s="19"/>
      <c r="J3" s="20"/>
    </row>
    <row r="4" spans="1:10" s="17" customFormat="1" ht="9.75" customHeight="1">
      <c r="A4" s="82">
        <v>43708</v>
      </c>
      <c r="B4" s="46"/>
      <c r="C4" s="46"/>
      <c r="D4" s="46"/>
      <c r="E4" s="46"/>
      <c r="F4" s="46"/>
      <c r="G4" s="46"/>
      <c r="H4" s="70"/>
      <c r="I4" s="19"/>
      <c r="J4" s="20"/>
    </row>
    <row r="5" spans="1:10" s="17" customFormat="1" ht="9.75" customHeight="1">
      <c r="A5" s="46"/>
      <c r="B5" s="46" t="s">
        <v>1</v>
      </c>
      <c r="C5" s="46" t="s">
        <v>5</v>
      </c>
      <c r="D5" s="46" t="s">
        <v>0</v>
      </c>
      <c r="E5" s="46" t="s">
        <v>4</v>
      </c>
      <c r="F5" s="46" t="s">
        <v>3</v>
      </c>
      <c r="G5" s="46" t="s">
        <v>2</v>
      </c>
      <c r="H5" s="70"/>
      <c r="I5" s="19"/>
      <c r="J5" s="20"/>
    </row>
    <row r="6" spans="1:10" s="17" customFormat="1" ht="9.75" customHeight="1">
      <c r="A6" s="46"/>
      <c r="B6" s="69">
        <v>3.2523</v>
      </c>
      <c r="C6" s="81">
        <v>1</v>
      </c>
      <c r="D6" s="69">
        <v>2.9457</v>
      </c>
      <c r="E6" s="76">
        <v>9.6898</v>
      </c>
      <c r="F6" s="43">
        <v>0.027690000000000003</v>
      </c>
      <c r="G6" s="43">
        <v>4.030719137999999</v>
      </c>
      <c r="H6" s="70"/>
      <c r="I6" s="19"/>
      <c r="J6" s="20"/>
    </row>
    <row r="7" spans="1:10" s="17" customFormat="1" ht="9.75" customHeight="1">
      <c r="A7" s="82">
        <v>43646</v>
      </c>
      <c r="B7" s="46"/>
      <c r="C7" s="46"/>
      <c r="D7" s="46"/>
      <c r="E7" s="46"/>
      <c r="F7" s="46"/>
      <c r="G7" s="46"/>
      <c r="H7" s="70"/>
      <c r="I7" s="19"/>
      <c r="J7" s="20"/>
    </row>
    <row r="8" spans="1:10" s="17" customFormat="1" ht="14.25" customHeight="1">
      <c r="A8" s="46"/>
      <c r="B8" s="46" t="s">
        <v>1</v>
      </c>
      <c r="C8" s="46" t="s">
        <v>5</v>
      </c>
      <c r="D8" s="46" t="s">
        <v>0</v>
      </c>
      <c r="E8" s="46" t="s">
        <v>4</v>
      </c>
      <c r="F8" s="46" t="s">
        <v>3</v>
      </c>
      <c r="G8" s="46" t="s">
        <v>2</v>
      </c>
      <c r="H8" s="46"/>
      <c r="I8" s="47"/>
      <c r="J8" s="21"/>
    </row>
    <row r="9" spans="1:10" s="17" customFormat="1" ht="16.5" customHeight="1">
      <c r="A9" s="46"/>
      <c r="B9" s="80">
        <v>3.2657</v>
      </c>
      <c r="C9" s="81">
        <v>1</v>
      </c>
      <c r="D9" s="80">
        <v>2.8687</v>
      </c>
      <c r="E9" s="43">
        <v>9.4552</v>
      </c>
      <c r="F9" s="43">
        <v>0.026646</v>
      </c>
      <c r="G9" s="43">
        <v>3.98809978938295</v>
      </c>
      <c r="H9" s="48"/>
      <c r="I9" s="49"/>
      <c r="J9" s="22"/>
    </row>
    <row r="10" spans="1:10" s="17" customFormat="1" ht="15" customHeight="1" hidden="1">
      <c r="A10" s="29">
        <v>42369</v>
      </c>
      <c r="B10"/>
      <c r="C10"/>
      <c r="D10"/>
      <c r="E10"/>
      <c r="F10"/>
      <c r="G10"/>
      <c r="H10" s="50"/>
      <c r="I10" s="51"/>
      <c r="J10" s="23"/>
    </row>
    <row r="11" spans="1:10" ht="9.75" customHeight="1" hidden="1">
      <c r="A11"/>
      <c r="B11" t="s">
        <v>1</v>
      </c>
      <c r="C11" t="s">
        <v>5</v>
      </c>
      <c r="D11" t="s">
        <v>0</v>
      </c>
      <c r="E11" t="s">
        <v>4</v>
      </c>
      <c r="F11" t="s">
        <v>3</v>
      </c>
      <c r="G11" t="s">
        <v>2</v>
      </c>
      <c r="H11" s="53"/>
      <c r="I11" s="54"/>
      <c r="J11" s="24"/>
    </row>
    <row r="12" spans="1:10" ht="9.75" customHeight="1" hidden="1">
      <c r="A12"/>
      <c r="B12" s="66">
        <v>2.6169</v>
      </c>
      <c r="C12" s="66">
        <v>1</v>
      </c>
      <c r="D12" s="66">
        <v>2.3949</v>
      </c>
      <c r="E12" s="66">
        <v>7.8909</v>
      </c>
      <c r="F12" s="67">
        <v>0.019881</v>
      </c>
      <c r="G12" s="67">
        <v>3.318686</v>
      </c>
      <c r="H12" s="50"/>
      <c r="I12" s="57"/>
      <c r="J12" s="7"/>
    </row>
    <row r="13" spans="1:10" ht="9.75" customHeight="1" hidden="1">
      <c r="A13" s="52"/>
      <c r="B13" s="55"/>
      <c r="C13" s="56"/>
      <c r="D13" s="50"/>
      <c r="E13" s="50"/>
      <c r="F13" s="50"/>
      <c r="G13" s="68"/>
      <c r="H13" s="50"/>
      <c r="I13" s="57"/>
      <c r="J13" s="8"/>
    </row>
    <row r="14" spans="1:10" ht="9.75" customHeight="1" hidden="1">
      <c r="A14" s="29">
        <v>42430</v>
      </c>
      <c r="B14"/>
      <c r="C14"/>
      <c r="H14" s="50"/>
      <c r="I14" s="57"/>
      <c r="J14" s="9"/>
    </row>
    <row r="15" spans="1:10" ht="9.75" customHeight="1" hidden="1">
      <c r="A15"/>
      <c r="B15" t="s">
        <v>1</v>
      </c>
      <c r="C15" t="s">
        <v>5</v>
      </c>
      <c r="D15" t="s">
        <v>0</v>
      </c>
      <c r="E15" t="s">
        <v>4</v>
      </c>
      <c r="F15" t="s">
        <v>3</v>
      </c>
      <c r="G15" t="s">
        <v>2</v>
      </c>
      <c r="H15" s="50"/>
      <c r="I15" s="58"/>
      <c r="J15" s="10"/>
    </row>
    <row r="16" spans="1:10" ht="9.75" customHeight="1" hidden="1">
      <c r="A16"/>
      <c r="B16" s="66">
        <v>2.6957</v>
      </c>
      <c r="C16" s="66">
        <v>1</v>
      </c>
      <c r="D16" s="66">
        <v>2.4713</v>
      </c>
      <c r="E16" s="66">
        <v>8.2158</v>
      </c>
      <c r="F16" s="67">
        <v>0.021883</v>
      </c>
      <c r="G16" s="67">
        <v>3.41563</v>
      </c>
      <c r="H16" s="50"/>
      <c r="I16" s="57"/>
      <c r="J16" s="10"/>
    </row>
    <row r="17" spans="1:10" ht="9.75" customHeight="1" hidden="1">
      <c r="A17"/>
      <c r="B17" s="66"/>
      <c r="C17" s="66"/>
      <c r="D17" s="66"/>
      <c r="E17" s="66"/>
      <c r="F17" s="67"/>
      <c r="G17" s="67"/>
      <c r="H17" s="50"/>
      <c r="I17" s="58"/>
      <c r="J17" s="9"/>
    </row>
    <row r="18" spans="1:10" ht="9.75" customHeight="1" hidden="1">
      <c r="A18"/>
      <c r="B18" s="66"/>
      <c r="C18" s="66"/>
      <c r="D18" s="66"/>
      <c r="E18" s="66"/>
      <c r="F18" s="67"/>
      <c r="G18" s="67"/>
      <c r="H18" s="50"/>
      <c r="I18" s="55"/>
      <c r="J18" s="10"/>
    </row>
    <row r="19" spans="1:10" ht="9.75" customHeight="1" hidden="1">
      <c r="A19" s="52"/>
      <c r="B19" s="59"/>
      <c r="C19" s="59"/>
      <c r="D19" s="59"/>
      <c r="E19" s="59"/>
      <c r="F19" s="59"/>
      <c r="G19" s="59"/>
      <c r="H19" s="50"/>
      <c r="I19" s="58"/>
      <c r="J19" s="10"/>
    </row>
    <row r="20" spans="1:10" ht="9.75" customHeight="1" hidden="1">
      <c r="A20" s="29">
        <v>42613</v>
      </c>
      <c r="B20"/>
      <c r="C20"/>
      <c r="H20" s="50"/>
      <c r="I20" s="60"/>
      <c r="J20" s="10"/>
    </row>
    <row r="21" spans="1:10" ht="9.75" customHeight="1" hidden="1">
      <c r="A21"/>
      <c r="B21" t="s">
        <v>1</v>
      </c>
      <c r="C21" t="s">
        <v>5</v>
      </c>
      <c r="D21" t="s">
        <v>0</v>
      </c>
      <c r="E21" t="s">
        <v>4</v>
      </c>
      <c r="F21" t="s">
        <v>3</v>
      </c>
      <c r="G21" t="s">
        <v>2</v>
      </c>
      <c r="H21" s="50"/>
      <c r="I21" s="57"/>
      <c r="J21" s="10"/>
    </row>
    <row r="22" spans="1:10" ht="9.75" customHeight="1" hidden="1">
      <c r="A22"/>
      <c r="B22" s="69">
        <v>2.5763</v>
      </c>
      <c r="C22" s="66">
        <v>1</v>
      </c>
      <c r="D22" s="69">
        <v>2.3056</v>
      </c>
      <c r="E22" s="69">
        <v>7.6395</v>
      </c>
      <c r="F22" s="70">
        <f>2.2557/100</f>
        <v>0.022557</v>
      </c>
      <c r="G22" s="70">
        <v>3.21479564519007</v>
      </c>
      <c r="H22" s="50"/>
      <c r="I22" s="58"/>
      <c r="J22" s="9"/>
    </row>
    <row r="23" spans="1:10" ht="9.75" customHeight="1" hidden="1">
      <c r="A23" s="61"/>
      <c r="B23" s="62"/>
      <c r="C23" s="63"/>
      <c r="D23" s="50"/>
      <c r="E23" s="50"/>
      <c r="F23" s="50"/>
      <c r="G23" s="50"/>
      <c r="H23" s="50"/>
      <c r="I23" s="58"/>
      <c r="J23" s="10"/>
    </row>
    <row r="24" spans="1:10" ht="11.25" customHeight="1" hidden="1">
      <c r="A24" s="29">
        <v>42551</v>
      </c>
      <c r="B24"/>
      <c r="C24"/>
      <c r="H24" s="50"/>
      <c r="I24" s="57"/>
      <c r="J24" s="10"/>
    </row>
    <row r="25" spans="1:10" ht="16.5" customHeight="1" hidden="1">
      <c r="A25"/>
      <c r="B25" t="s">
        <v>1</v>
      </c>
      <c r="C25" t="s">
        <v>5</v>
      </c>
      <c r="D25" t="s">
        <v>0</v>
      </c>
      <c r="E25" t="s">
        <v>4</v>
      </c>
      <c r="F25" t="s">
        <v>3</v>
      </c>
      <c r="G25" t="s">
        <v>2</v>
      </c>
      <c r="H25" s="50"/>
      <c r="I25" s="58"/>
      <c r="J25" s="9"/>
    </row>
    <row r="26" spans="1:10" ht="9.75" customHeight="1" hidden="1">
      <c r="A26"/>
      <c r="B26" s="66">
        <v>2.5976</v>
      </c>
      <c r="C26" s="66">
        <v>1</v>
      </c>
      <c r="D26" s="66">
        <v>2.3423</v>
      </c>
      <c r="E26" s="66">
        <v>7.7585</v>
      </c>
      <c r="F26" s="67">
        <v>0.022803</v>
      </c>
      <c r="G26" s="67">
        <v>3.28578</v>
      </c>
      <c r="H26" s="64"/>
      <c r="I26" s="65"/>
      <c r="J26" s="10"/>
    </row>
    <row r="27" spans="1:10" ht="17.25" customHeight="1" hidden="1">
      <c r="A27" s="42"/>
      <c r="B27" s="43"/>
      <c r="C27" s="44"/>
      <c r="D27" s="45"/>
      <c r="E27" s="45"/>
      <c r="F27" s="45"/>
      <c r="G27" s="45">
        <v>1.4028</v>
      </c>
      <c r="H27" s="39"/>
      <c r="I27" s="41"/>
      <c r="J27" s="10"/>
    </row>
    <row r="28" spans="1:10" s="17" customFormat="1" ht="9.75" customHeight="1">
      <c r="A28" s="29">
        <v>43616</v>
      </c>
      <c r="B28"/>
      <c r="C28"/>
      <c r="D28"/>
      <c r="E28"/>
      <c r="F28"/>
      <c r="G28"/>
      <c r="H28" s="70"/>
      <c r="I28" s="19"/>
      <c r="J28" s="20"/>
    </row>
    <row r="29" spans="1:10" s="17" customFormat="1" ht="14.25" customHeight="1">
      <c r="A29"/>
      <c r="B29" t="s">
        <v>1</v>
      </c>
      <c r="C29" t="s">
        <v>5</v>
      </c>
      <c r="D29" t="s">
        <v>0</v>
      </c>
      <c r="E29" t="s">
        <v>4</v>
      </c>
      <c r="F29" t="s">
        <v>3</v>
      </c>
      <c r="G29" t="s">
        <v>2</v>
      </c>
      <c r="H29" s="46"/>
      <c r="I29" s="47"/>
      <c r="J29" s="21"/>
    </row>
    <row r="30" spans="1:10" s="17" customFormat="1" ht="16.5" customHeight="1">
      <c r="A30"/>
      <c r="B30" s="80">
        <v>3.1209</v>
      </c>
      <c r="C30" s="81">
        <v>1</v>
      </c>
      <c r="D30" s="69">
        <v>2.8023</v>
      </c>
      <c r="E30" s="43">
        <v>9.206</v>
      </c>
      <c r="F30" s="43">
        <v>0.025543</v>
      </c>
      <c r="G30" s="43">
        <v>3.8605045259999997</v>
      </c>
      <c r="H30" s="48"/>
      <c r="I30" s="49"/>
      <c r="J30" s="22"/>
    </row>
    <row r="31" spans="1:10" ht="15.75">
      <c r="A31" s="29">
        <v>43555</v>
      </c>
      <c r="B31"/>
      <c r="C31"/>
      <c r="H31" s="39"/>
      <c r="I31" s="41"/>
      <c r="J31" s="10"/>
    </row>
    <row r="32" spans="1:10" ht="15.75">
      <c r="A32"/>
      <c r="B32" t="s">
        <v>1</v>
      </c>
      <c r="C32" t="s">
        <v>5</v>
      </c>
      <c r="D32" t="s">
        <v>0</v>
      </c>
      <c r="E32" t="s">
        <v>4</v>
      </c>
      <c r="F32" t="s">
        <v>3</v>
      </c>
      <c r="G32" t="s">
        <v>2</v>
      </c>
      <c r="H32" s="39"/>
      <c r="I32" s="41"/>
      <c r="J32" s="10"/>
    </row>
    <row r="33" spans="1:10" ht="15.75">
      <c r="A33"/>
      <c r="B33" s="78">
        <v>3.0203</v>
      </c>
      <c r="C33" s="66">
        <v>1</v>
      </c>
      <c r="D33" s="79">
        <v>2.6914</v>
      </c>
      <c r="E33" s="79">
        <v>8.8504</v>
      </c>
      <c r="F33" s="79">
        <v>0.024288</v>
      </c>
      <c r="G33" s="79">
        <v>3.736337878</v>
      </c>
      <c r="H33" s="39"/>
      <c r="I33" s="41"/>
      <c r="J33" s="10"/>
    </row>
    <row r="34" spans="1:10" s="17" customFormat="1" ht="15.75">
      <c r="A34" s="29">
        <v>43465</v>
      </c>
      <c r="B34"/>
      <c r="C34"/>
      <c r="D34"/>
      <c r="E34"/>
      <c r="F34"/>
      <c r="G34"/>
      <c r="I34" s="19"/>
      <c r="J34" s="20"/>
    </row>
    <row r="35" spans="1:10" s="17" customFormat="1" ht="15.75">
      <c r="A35"/>
      <c r="B35" t="s">
        <v>1</v>
      </c>
      <c r="C35" t="s">
        <v>5</v>
      </c>
      <c r="D35" t="s">
        <v>0</v>
      </c>
      <c r="E35" t="s">
        <v>4</v>
      </c>
      <c r="F35" t="s">
        <v>3</v>
      </c>
      <c r="G35" t="s">
        <v>2</v>
      </c>
      <c r="I35" s="6"/>
      <c r="J35" s="20"/>
    </row>
    <row r="36" spans="1:10" s="17" customFormat="1" ht="15.75">
      <c r="A36"/>
      <c r="B36" s="70">
        <v>3.0701</v>
      </c>
      <c r="C36" s="66">
        <v>1</v>
      </c>
      <c r="D36" s="69">
        <v>2.6766</v>
      </c>
      <c r="E36" s="69">
        <v>8.8162</v>
      </c>
      <c r="F36" s="69">
        <f>2.4278/100</f>
        <v>0.024278</v>
      </c>
      <c r="G36" s="69">
        <v>3.72259271364296</v>
      </c>
      <c r="H36" s="70"/>
      <c r="I36" s="19"/>
      <c r="J36" s="20"/>
    </row>
    <row r="37" spans="1:10" ht="15.75">
      <c r="A37" s="29">
        <v>43343</v>
      </c>
      <c r="B37"/>
      <c r="C37"/>
      <c r="H37" s="17"/>
      <c r="I37" s="41"/>
      <c r="J37" s="10"/>
    </row>
    <row r="38" spans="1:10" ht="15.75">
      <c r="A38"/>
      <c r="B38" t="s">
        <v>1</v>
      </c>
      <c r="C38" t="s">
        <v>5</v>
      </c>
      <c r="D38" t="s">
        <v>0</v>
      </c>
      <c r="E38" t="s">
        <v>4</v>
      </c>
      <c r="F38" t="s">
        <v>3</v>
      </c>
      <c r="G38" t="s">
        <v>2</v>
      </c>
      <c r="H38" s="17"/>
      <c r="I38" s="41"/>
      <c r="J38" s="10"/>
    </row>
    <row r="39" spans="1:10" ht="15.75">
      <c r="A39"/>
      <c r="B39" s="70">
        <v>3.0184</v>
      </c>
      <c r="C39" s="66">
        <v>1</v>
      </c>
      <c r="D39" s="69">
        <v>2.5803</v>
      </c>
      <c r="E39" s="69">
        <v>8.5243</v>
      </c>
      <c r="F39" s="69">
        <f>2.3129/100</f>
        <v>0.023129</v>
      </c>
      <c r="G39" s="69">
        <v>3.61600273551034</v>
      </c>
      <c r="H39" s="70">
        <v>2.3129</v>
      </c>
      <c r="I39" s="41"/>
      <c r="J39" s="10"/>
    </row>
    <row r="40" spans="1:10" ht="15.75">
      <c r="A40" s="29">
        <v>43281</v>
      </c>
      <c r="B40"/>
      <c r="C40"/>
      <c r="H40" s="39"/>
      <c r="I40" s="41"/>
      <c r="J40" s="10"/>
    </row>
    <row r="41" spans="1:10" ht="15.75">
      <c r="A41"/>
      <c r="B41" t="s">
        <v>1</v>
      </c>
      <c r="C41" t="s">
        <v>5</v>
      </c>
      <c r="D41" t="s">
        <v>0</v>
      </c>
      <c r="E41" t="s">
        <v>4</v>
      </c>
      <c r="F41" t="s">
        <v>3</v>
      </c>
      <c r="G41" t="s">
        <v>2</v>
      </c>
      <c r="H41" s="39"/>
      <c r="I41" s="41"/>
      <c r="J41" s="10"/>
    </row>
    <row r="42" spans="1:10" ht="15.75">
      <c r="A42"/>
      <c r="B42" s="70">
        <v>2.8537</v>
      </c>
      <c r="C42" s="66">
        <v>1</v>
      </c>
      <c r="D42" s="69">
        <v>2.4516</v>
      </c>
      <c r="E42" s="77">
        <v>8.0991</v>
      </c>
      <c r="F42" s="69">
        <f>2.2168/100</f>
        <v>0.022168</v>
      </c>
      <c r="G42" s="69">
        <v>3.44835346607628</v>
      </c>
      <c r="H42" s="39"/>
      <c r="I42" s="41"/>
      <c r="J42" s="10"/>
    </row>
    <row r="43" spans="1:10" ht="15.75">
      <c r="A43" s="29">
        <v>43251</v>
      </c>
      <c r="B43"/>
      <c r="C43"/>
      <c r="H43" s="39"/>
      <c r="I43" s="41"/>
      <c r="J43" s="10"/>
    </row>
    <row r="44" spans="1:10" ht="15.75">
      <c r="A44"/>
      <c r="B44" t="s">
        <v>1</v>
      </c>
      <c r="C44" t="s">
        <v>5</v>
      </c>
      <c r="D44" t="s">
        <v>0</v>
      </c>
      <c r="E44" t="s">
        <v>4</v>
      </c>
      <c r="F44" t="s">
        <v>3</v>
      </c>
      <c r="G44" t="s">
        <v>2</v>
      </c>
      <c r="H44" s="39"/>
      <c r="I44" s="41"/>
      <c r="J44" s="10"/>
    </row>
    <row r="45" spans="1:10" ht="15.75">
      <c r="A45"/>
      <c r="B45" s="70">
        <v>2.8716</v>
      </c>
      <c r="C45" s="66">
        <v>1</v>
      </c>
      <c r="D45" s="69">
        <v>2.4719</v>
      </c>
      <c r="E45" s="77">
        <v>8.1743</v>
      </c>
      <c r="F45" s="69">
        <f>2.2713/100</f>
        <v>0.022713</v>
      </c>
      <c r="G45" s="69">
        <v>3.50182039694569</v>
      </c>
      <c r="H45" s="39"/>
      <c r="I45" s="41"/>
      <c r="J45" s="10"/>
    </row>
    <row r="46" spans="1:10" ht="15.75">
      <c r="A46" s="29">
        <v>43100</v>
      </c>
      <c r="B46"/>
      <c r="C46"/>
      <c r="H46" s="39"/>
      <c r="I46" s="41"/>
      <c r="J46" s="10"/>
    </row>
    <row r="47" spans="1:10" ht="15.75">
      <c r="A47"/>
      <c r="B47" t="s">
        <v>1</v>
      </c>
      <c r="C47" t="s">
        <v>5</v>
      </c>
      <c r="D47" t="s">
        <v>0</v>
      </c>
      <c r="E47" t="s">
        <v>4</v>
      </c>
      <c r="F47" t="s">
        <v>3</v>
      </c>
      <c r="G47" t="s">
        <v>2</v>
      </c>
      <c r="H47" s="39"/>
      <c r="I47" s="41"/>
      <c r="J47" s="10"/>
    </row>
    <row r="48" spans="1:10" ht="15.75">
      <c r="A48"/>
      <c r="B48" s="70">
        <v>3.1044</v>
      </c>
      <c r="C48" s="66">
        <v>1</v>
      </c>
      <c r="D48" s="69">
        <v>2.5922</v>
      </c>
      <c r="E48" s="77">
        <v>8.592</v>
      </c>
      <c r="F48" s="69">
        <f>2.3036/100</f>
        <v>0.023035999999999997</v>
      </c>
      <c r="G48" s="69">
        <v>3.6916407592914076</v>
      </c>
      <c r="H48" s="39"/>
      <c r="I48" s="41"/>
      <c r="J48" s="10"/>
    </row>
    <row r="49" spans="1:10" ht="15.75">
      <c r="A49" s="29">
        <v>42978</v>
      </c>
      <c r="B49"/>
      <c r="C49"/>
      <c r="H49" s="39"/>
      <c r="I49" s="41"/>
      <c r="J49" s="10"/>
    </row>
    <row r="50" spans="1:10" ht="15.75">
      <c r="A50"/>
      <c r="B50" t="s">
        <v>1</v>
      </c>
      <c r="C50" t="s">
        <v>5</v>
      </c>
      <c r="D50" t="s">
        <v>0</v>
      </c>
      <c r="E50" t="s">
        <v>4</v>
      </c>
      <c r="F50" t="s">
        <v>3</v>
      </c>
      <c r="G50" t="s">
        <v>2</v>
      </c>
      <c r="H50" s="39"/>
      <c r="I50" s="41"/>
      <c r="J50" s="10"/>
    </row>
    <row r="51" spans="1:10" ht="15.75">
      <c r="A51"/>
      <c r="B51" s="69">
        <v>2.9</v>
      </c>
      <c r="C51" s="66">
        <v>1</v>
      </c>
      <c r="D51" s="69">
        <v>2.4274</v>
      </c>
      <c r="E51" s="76">
        <v>8.0511</v>
      </c>
      <c r="F51" s="69">
        <f>2.2099/100</f>
        <v>0.022099</v>
      </c>
      <c r="G51" s="67">
        <v>3.4308628972</v>
      </c>
      <c r="H51" s="39"/>
      <c r="I51" s="41"/>
      <c r="J51" s="10"/>
    </row>
    <row r="52" spans="1:10" ht="15.75">
      <c r="A52" s="42"/>
      <c r="B52" s="43"/>
      <c r="C52" s="44"/>
      <c r="D52" s="45"/>
      <c r="E52" s="45"/>
      <c r="F52" s="45"/>
      <c r="G52" s="45"/>
      <c r="H52" s="39"/>
      <c r="I52" s="41"/>
      <c r="J52" s="10"/>
    </row>
    <row r="53" spans="1:10" ht="15.75">
      <c r="A53" s="71">
        <v>42825</v>
      </c>
      <c r="B53"/>
      <c r="C53"/>
      <c r="H53" s="39"/>
      <c r="I53" s="41"/>
      <c r="J53" s="10"/>
    </row>
    <row r="54" spans="1:10" ht="15.75">
      <c r="A54"/>
      <c r="B54" t="s">
        <v>1</v>
      </c>
      <c r="C54" t="s">
        <v>5</v>
      </c>
      <c r="D54" t="s">
        <v>0</v>
      </c>
      <c r="E54" t="s">
        <v>4</v>
      </c>
      <c r="F54" t="s">
        <v>3</v>
      </c>
      <c r="G54" t="s">
        <v>2</v>
      </c>
      <c r="H54" s="39"/>
      <c r="I54" s="41"/>
      <c r="J54" s="10"/>
    </row>
    <row r="55" spans="1:10" ht="15.75">
      <c r="A55"/>
      <c r="B55" s="72">
        <v>2.6266</v>
      </c>
      <c r="C55" s="73">
        <v>1</v>
      </c>
      <c r="D55" s="74">
        <v>2.4452</v>
      </c>
      <c r="E55" s="74">
        <v>8.0223</v>
      </c>
      <c r="F55" s="74">
        <v>0.022005</v>
      </c>
      <c r="G55" s="75">
        <v>3.31776961999999</v>
      </c>
      <c r="H55" s="39"/>
      <c r="I55" s="41"/>
      <c r="J55" s="10"/>
    </row>
    <row r="56" spans="1:10" ht="15.75">
      <c r="A56" s="42"/>
      <c r="B56" s="43"/>
      <c r="C56" s="44"/>
      <c r="D56" s="45"/>
      <c r="E56" s="45"/>
      <c r="F56" s="45"/>
      <c r="G56" s="45"/>
      <c r="H56" s="39"/>
      <c r="I56" s="41"/>
      <c r="J56" s="10"/>
    </row>
    <row r="57" spans="1:10" ht="15.75">
      <c r="A57" s="71">
        <v>42795</v>
      </c>
      <c r="B57"/>
      <c r="C57"/>
      <c r="H57" s="39"/>
      <c r="I57" s="40"/>
      <c r="J57" s="9"/>
    </row>
    <row r="58" spans="1:10" ht="15.75">
      <c r="A58"/>
      <c r="B58" t="s">
        <v>1</v>
      </c>
      <c r="C58" t="s">
        <v>5</v>
      </c>
      <c r="D58" t="s">
        <v>0</v>
      </c>
      <c r="E58" t="s">
        <v>4</v>
      </c>
      <c r="F58" t="s">
        <v>3</v>
      </c>
      <c r="G58" t="s">
        <v>2</v>
      </c>
      <c r="H58" s="39"/>
      <c r="I58" s="40"/>
      <c r="J58" s="10"/>
    </row>
    <row r="59" spans="1:10" ht="15.75">
      <c r="A59"/>
      <c r="B59" s="72">
        <v>2.7016</v>
      </c>
      <c r="C59" s="73">
        <v>1</v>
      </c>
      <c r="D59" s="74">
        <v>2.5494</v>
      </c>
      <c r="E59" s="74">
        <v>8.3505</v>
      </c>
      <c r="F59" s="74">
        <f>2.2698/100</f>
        <v>0.022698</v>
      </c>
      <c r="G59" s="75">
        <v>3.437764</v>
      </c>
      <c r="H59" s="39"/>
      <c r="I59" s="40"/>
      <c r="J59" s="10"/>
    </row>
    <row r="60" spans="1:10" ht="15.75">
      <c r="A60" s="36"/>
      <c r="B60" s="37"/>
      <c r="C60" s="38"/>
      <c r="D60" s="30"/>
      <c r="E60" s="30"/>
      <c r="F60" s="30"/>
      <c r="G60" s="39"/>
      <c r="H60" s="39"/>
      <c r="I60" s="40"/>
      <c r="J60" s="10"/>
    </row>
    <row r="61" spans="1:10" ht="15.75">
      <c r="A61" s="29">
        <v>42735</v>
      </c>
      <c r="B61"/>
      <c r="C61"/>
      <c r="H61" s="39"/>
      <c r="I61" s="40"/>
      <c r="J61" s="10"/>
    </row>
    <row r="62" spans="1:10" ht="15.75">
      <c r="A62"/>
      <c r="B62" t="s">
        <v>1</v>
      </c>
      <c r="C62" t="s">
        <v>5</v>
      </c>
      <c r="D62" t="s">
        <v>0</v>
      </c>
      <c r="E62" t="s">
        <v>4</v>
      </c>
      <c r="F62" t="s">
        <v>3</v>
      </c>
      <c r="G62" t="s">
        <v>2</v>
      </c>
      <c r="H62" s="39"/>
      <c r="I62" s="40"/>
      <c r="J62" s="10"/>
    </row>
    <row r="63" spans="1:10" s="17" customFormat="1" ht="15.75">
      <c r="A63"/>
      <c r="B63" s="70">
        <v>2.794</v>
      </c>
      <c r="C63" s="66">
        <v>1</v>
      </c>
      <c r="D63" s="69">
        <v>2.6468</v>
      </c>
      <c r="E63" s="69">
        <v>8.6582</v>
      </c>
      <c r="F63" s="69">
        <f>2.2651/100</f>
        <v>0.022650999999999998</v>
      </c>
      <c r="G63" s="67">
        <v>3.5581773012271</v>
      </c>
      <c r="I63" s="19"/>
      <c r="J63" s="20"/>
    </row>
    <row r="64" spans="1:10" s="17" customFormat="1" ht="15.75">
      <c r="A64" s="36"/>
      <c r="B64" s="37"/>
      <c r="C64" s="38"/>
      <c r="D64" s="30"/>
      <c r="E64" s="30"/>
      <c r="F64" s="30"/>
      <c r="G64" s="39"/>
      <c r="I64" s="6"/>
      <c r="J64" s="20"/>
    </row>
    <row r="65" spans="1:10" s="17" customFormat="1" ht="15.75">
      <c r="A65" s="36"/>
      <c r="B65" s="37"/>
      <c r="C65" s="38"/>
      <c r="D65" s="30"/>
      <c r="E65" s="30"/>
      <c r="F65" s="30"/>
      <c r="G65" s="39"/>
      <c r="H65"/>
      <c r="I65" s="19"/>
      <c r="J65" s="20"/>
    </row>
    <row r="66" spans="1:10" ht="15.75">
      <c r="A66" s="29">
        <v>42674</v>
      </c>
      <c r="B66"/>
      <c r="C66"/>
      <c r="H66" s="30"/>
      <c r="I66" s="35"/>
      <c r="J66" s="10"/>
    </row>
    <row r="67" spans="1:10" ht="15.75">
      <c r="A67"/>
      <c r="B67" t="s">
        <v>1</v>
      </c>
      <c r="C67" t="s">
        <v>5</v>
      </c>
      <c r="D67" t="s">
        <v>0</v>
      </c>
      <c r="E67" t="s">
        <v>4</v>
      </c>
      <c r="F67" t="s">
        <v>3</v>
      </c>
      <c r="G67" t="s">
        <v>2</v>
      </c>
      <c r="H67" s="30"/>
      <c r="I67" s="34"/>
      <c r="J67" s="9"/>
    </row>
    <row r="68" spans="1:10" ht="15.75">
      <c r="A68"/>
      <c r="B68" s="69">
        <v>2.6278</v>
      </c>
      <c r="C68" s="66">
        <v>1</v>
      </c>
      <c r="D68" s="69">
        <v>2.4091</v>
      </c>
      <c r="E68" s="69">
        <v>7.9351</v>
      </c>
      <c r="F68" s="70">
        <f>2.2881/100</f>
        <v>0.022881</v>
      </c>
      <c r="G68" s="70">
        <v>3.30973976551144</v>
      </c>
      <c r="I68" s="18"/>
      <c r="J68" s="10"/>
    </row>
    <row r="69" spans="1:10" ht="15.75">
      <c r="A69" s="36"/>
      <c r="B69" s="37"/>
      <c r="C69" s="38"/>
      <c r="D69" s="30"/>
      <c r="E69" s="30"/>
      <c r="F69" s="30"/>
      <c r="G69" s="30"/>
      <c r="I69" s="18"/>
      <c r="J69" s="10"/>
    </row>
    <row r="70" spans="1:10" ht="15.75">
      <c r="A70" s="31"/>
      <c r="B70" s="32"/>
      <c r="C70" s="33"/>
      <c r="D70" s="30"/>
      <c r="E70" s="30"/>
      <c r="F70" s="30"/>
      <c r="G70" s="30"/>
      <c r="I70" s="27"/>
      <c r="J70" s="9"/>
    </row>
    <row r="71" spans="1:10" ht="15.75">
      <c r="A71" s="4"/>
      <c r="B71" s="10"/>
      <c r="C71" s="15"/>
      <c r="I71" s="18"/>
      <c r="J71" s="10"/>
    </row>
    <row r="72" spans="1:10" ht="15.75">
      <c r="A72" s="4"/>
      <c r="B72" s="10"/>
      <c r="C72" s="15"/>
      <c r="I72" s="27"/>
      <c r="J72" s="9"/>
    </row>
    <row r="73" spans="1:10" ht="15.75">
      <c r="A73" s="3"/>
      <c r="B73" s="9"/>
      <c r="C73" s="14"/>
      <c r="I73" s="18"/>
      <c r="J73" s="10"/>
    </row>
    <row r="74" spans="1:10" ht="15.75">
      <c r="A74" s="3"/>
      <c r="B74" s="9"/>
      <c r="C74" s="14"/>
      <c r="I74" s="18"/>
      <c r="J74" s="10"/>
    </row>
    <row r="75" spans="1:10" ht="15.75">
      <c r="A75" s="4"/>
      <c r="B75" s="10"/>
      <c r="C75" s="15"/>
      <c r="I75" s="27"/>
      <c r="J75" s="9"/>
    </row>
    <row r="76" spans="1:10" ht="15.75">
      <c r="A76" s="4"/>
      <c r="B76" s="10"/>
      <c r="C76" s="15"/>
      <c r="I76" s="18"/>
      <c r="J76" s="10"/>
    </row>
    <row r="77" spans="1:10" ht="15.75">
      <c r="A77" s="4"/>
      <c r="B77" s="10"/>
      <c r="C77" s="15"/>
      <c r="I77" s="27"/>
      <c r="J77" s="9"/>
    </row>
    <row r="78" spans="1:10" ht="15.75">
      <c r="A78" s="4"/>
      <c r="B78" s="10"/>
      <c r="C78" s="15"/>
      <c r="I78" s="18"/>
      <c r="J78" s="10"/>
    </row>
    <row r="79" spans="1:10" ht="15.75">
      <c r="A79" s="4"/>
      <c r="B79" s="10"/>
      <c r="C79" s="15"/>
      <c r="I79" s="18"/>
      <c r="J79" s="10"/>
    </row>
    <row r="80" spans="1:10" ht="15.75">
      <c r="A80" s="3"/>
      <c r="B80" s="9"/>
      <c r="C80" s="14"/>
      <c r="I80" s="27"/>
      <c r="J80" s="9"/>
    </row>
    <row r="81" spans="1:10" ht="15.75">
      <c r="A81" s="4"/>
      <c r="B81" s="10"/>
      <c r="C81" s="15"/>
      <c r="I81" s="18"/>
      <c r="J81" s="10"/>
    </row>
    <row r="82" spans="1:10" ht="15.75">
      <c r="A82" s="4"/>
      <c r="B82" s="10"/>
      <c r="C82" s="15"/>
      <c r="I82" s="18"/>
      <c r="J82" s="10"/>
    </row>
    <row r="83" spans="1:10" ht="15.75">
      <c r="A83" s="3"/>
      <c r="B83" s="9"/>
      <c r="C83" s="14"/>
      <c r="I83" s="27"/>
      <c r="J83" s="9"/>
    </row>
    <row r="84" spans="1:10" ht="15.75">
      <c r="A84" s="4"/>
      <c r="B84" s="10"/>
      <c r="C84" s="15"/>
      <c r="I84" s="18"/>
      <c r="J84" s="10"/>
    </row>
    <row r="85" spans="1:10" ht="15.75">
      <c r="A85" s="3"/>
      <c r="B85" s="9"/>
      <c r="C85" s="14"/>
      <c r="I85" s="18"/>
      <c r="J85" s="10"/>
    </row>
    <row r="86" spans="1:10" ht="15.75">
      <c r="A86" s="4"/>
      <c r="B86" s="10"/>
      <c r="C86" s="15"/>
      <c r="I86" s="27"/>
      <c r="J86" s="9"/>
    </row>
    <row r="87" spans="1:10" ht="15.75">
      <c r="A87" s="4"/>
      <c r="B87" s="10"/>
      <c r="C87" s="15"/>
      <c r="I87" s="18"/>
      <c r="J87" s="10"/>
    </row>
    <row r="88" spans="1:10" ht="15.75">
      <c r="A88" s="3"/>
      <c r="B88" s="9"/>
      <c r="C88" s="14"/>
      <c r="I88" s="18"/>
      <c r="J88" s="10"/>
    </row>
    <row r="89" spans="1:10" ht="15.75">
      <c r="A89" s="4"/>
      <c r="B89" s="10"/>
      <c r="C89" s="15"/>
      <c r="I89" s="27"/>
      <c r="J89" s="9"/>
    </row>
    <row r="90" spans="1:10" ht="15.75">
      <c r="A90" s="3"/>
      <c r="B90" s="9"/>
      <c r="C90" s="14"/>
      <c r="I90" s="18"/>
      <c r="J90" s="10"/>
    </row>
    <row r="91" spans="1:10" ht="15.75">
      <c r="A91" s="4"/>
      <c r="B91" s="10"/>
      <c r="C91" s="15"/>
      <c r="I91" s="18"/>
      <c r="J91" s="10"/>
    </row>
    <row r="92" spans="1:10" ht="15.75">
      <c r="A92" s="4"/>
      <c r="B92" s="10"/>
      <c r="C92" s="15"/>
      <c r="I92" s="18"/>
      <c r="J92" s="10"/>
    </row>
    <row r="93" spans="1:10" ht="15.75">
      <c r="A93" s="3"/>
      <c r="B93" s="9"/>
      <c r="C93" s="14"/>
      <c r="I93" s="18"/>
      <c r="J93" s="10"/>
    </row>
    <row r="94" spans="1:10" ht="15.75">
      <c r="A94" s="4"/>
      <c r="B94" s="10"/>
      <c r="C94" s="15"/>
      <c r="I94" s="27"/>
      <c r="J94" s="9"/>
    </row>
    <row r="95" spans="1:10" ht="15.75">
      <c r="A95" s="4"/>
      <c r="B95" s="10"/>
      <c r="C95" s="15"/>
      <c r="I95" s="18"/>
      <c r="J95" s="10"/>
    </row>
    <row r="96" spans="1:10" ht="15.75">
      <c r="A96" s="3"/>
      <c r="B96" s="9"/>
      <c r="C96" s="14"/>
      <c r="I96" s="18"/>
      <c r="J96" s="10"/>
    </row>
    <row r="97" spans="1:10" ht="15.75">
      <c r="A97" s="4"/>
      <c r="B97" s="10"/>
      <c r="C97" s="15"/>
      <c r="I97" s="26"/>
      <c r="J97" s="8"/>
    </row>
    <row r="98" spans="1:10" ht="15.75">
      <c r="A98" s="4"/>
      <c r="B98" s="10"/>
      <c r="C98" s="15"/>
      <c r="I98" s="27"/>
      <c r="J98" s="9"/>
    </row>
    <row r="99" spans="1:10" ht="15.75">
      <c r="A99" s="3"/>
      <c r="B99" s="9"/>
      <c r="C99" s="14"/>
      <c r="I99" s="18"/>
      <c r="J99" s="10"/>
    </row>
    <row r="100" spans="1:10" ht="15.75">
      <c r="A100" s="4"/>
      <c r="B100" s="10"/>
      <c r="C100" s="15"/>
      <c r="I100" s="18"/>
      <c r="J100" s="10"/>
    </row>
    <row r="101" spans="1:10" ht="15.75">
      <c r="A101" s="4"/>
      <c r="B101" s="10"/>
      <c r="C101" s="15"/>
      <c r="I101" s="18"/>
      <c r="J101" s="10"/>
    </row>
    <row r="102" spans="1:10" ht="15.75">
      <c r="A102" s="3"/>
      <c r="B102" s="9"/>
      <c r="C102" s="14"/>
      <c r="I102" s="18"/>
      <c r="J102" s="10"/>
    </row>
    <row r="103" spans="1:10" ht="15.75">
      <c r="A103" s="4"/>
      <c r="B103" s="10"/>
      <c r="C103" s="15"/>
      <c r="I103" s="18"/>
      <c r="J103" s="10"/>
    </row>
    <row r="104" spans="1:10" ht="15.75">
      <c r="A104" s="4"/>
      <c r="B104" s="10"/>
      <c r="C104" s="15"/>
      <c r="I104" s="18"/>
      <c r="J104" s="10"/>
    </row>
    <row r="105" spans="1:10" ht="15.75">
      <c r="A105" s="4"/>
      <c r="B105" s="10"/>
      <c r="C105" s="15"/>
      <c r="I105" s="18"/>
      <c r="J105" s="10"/>
    </row>
    <row r="106" spans="1:10" ht="15.75">
      <c r="A106" s="4"/>
      <c r="B106" s="10"/>
      <c r="C106" s="15"/>
      <c r="I106" s="18"/>
      <c r="J106" s="10"/>
    </row>
    <row r="107" spans="1:10" ht="15.75">
      <c r="A107" s="3"/>
      <c r="B107" s="9"/>
      <c r="C107" s="14"/>
      <c r="I107" s="18"/>
      <c r="J107" s="10"/>
    </row>
    <row r="108" spans="1:10" ht="15.75">
      <c r="A108" s="4"/>
      <c r="B108" s="10"/>
      <c r="C108" s="15"/>
      <c r="I108" s="18"/>
      <c r="J108" s="10"/>
    </row>
    <row r="109" spans="1:10" ht="15.75">
      <c r="A109" s="4"/>
      <c r="B109" s="10"/>
      <c r="C109" s="15"/>
      <c r="I109" s="18"/>
      <c r="J109" s="10"/>
    </row>
    <row r="110" spans="1:10" ht="15.75">
      <c r="A110" s="2"/>
      <c r="B110" s="8"/>
      <c r="C110" s="13"/>
      <c r="I110" s="18"/>
      <c r="J110" s="10"/>
    </row>
    <row r="111" spans="1:10" ht="15.75">
      <c r="A111" s="2"/>
      <c r="B111" s="8"/>
      <c r="C111" s="13"/>
      <c r="I111" s="18"/>
      <c r="J111" s="10"/>
    </row>
    <row r="112" spans="1:10" ht="15.75">
      <c r="A112" s="3"/>
      <c r="B112" s="9"/>
      <c r="C112" s="14"/>
      <c r="I112" s="18"/>
      <c r="J112" s="10"/>
    </row>
    <row r="113" spans="1:10" ht="15.75">
      <c r="A113" s="3"/>
      <c r="B113" s="9"/>
      <c r="C113" s="14"/>
      <c r="I113" s="18"/>
      <c r="J113" s="10"/>
    </row>
    <row r="114" spans="1:10" ht="15.75">
      <c r="A114" s="4"/>
      <c r="B114" s="10"/>
      <c r="C114" s="15"/>
      <c r="I114" s="18"/>
      <c r="J114" s="10"/>
    </row>
    <row r="115" spans="1:10" ht="15.75">
      <c r="A115" s="4"/>
      <c r="B115" s="10"/>
      <c r="C115" s="15"/>
      <c r="I115" s="18"/>
      <c r="J115" s="10"/>
    </row>
    <row r="116" spans="1:10" ht="15.75">
      <c r="A116" s="4"/>
      <c r="B116" s="10"/>
      <c r="C116" s="15"/>
      <c r="I116" s="18"/>
      <c r="J116" s="10"/>
    </row>
    <row r="117" spans="1:10" ht="15.75">
      <c r="A117" s="4"/>
      <c r="B117" s="10"/>
      <c r="C117" s="15"/>
      <c r="I117" s="18"/>
      <c r="J117" s="10"/>
    </row>
    <row r="118" spans="1:10" ht="15.75">
      <c r="A118" s="4"/>
      <c r="B118" s="10"/>
      <c r="C118" s="15"/>
      <c r="I118" s="18"/>
      <c r="J118" s="10"/>
    </row>
    <row r="119" spans="1:10" ht="15.75">
      <c r="A119" s="4"/>
      <c r="B119" s="10"/>
      <c r="C119" s="15"/>
      <c r="I119" s="18"/>
      <c r="J119" s="10"/>
    </row>
    <row r="120" spans="1:10" ht="15.75">
      <c r="A120" s="4"/>
      <c r="B120" s="10"/>
      <c r="C120" s="15"/>
      <c r="I120" s="18"/>
      <c r="J120" s="10"/>
    </row>
    <row r="121" spans="1:10" ht="15.75">
      <c r="A121" s="4"/>
      <c r="B121" s="10"/>
      <c r="C121" s="15"/>
      <c r="I121" s="18"/>
      <c r="J121" s="10"/>
    </row>
    <row r="122" spans="1:10" ht="15.75">
      <c r="A122" s="4"/>
      <c r="B122" s="10"/>
      <c r="C122" s="15"/>
      <c r="I122" s="18"/>
      <c r="J122" s="10"/>
    </row>
    <row r="123" spans="1:10" ht="15.75">
      <c r="A123" s="4"/>
      <c r="B123" s="10"/>
      <c r="C123" s="15"/>
      <c r="I123" s="18"/>
      <c r="J123" s="10"/>
    </row>
    <row r="124" spans="1:10" ht="15.75">
      <c r="A124" s="4"/>
      <c r="B124" s="10"/>
      <c r="C124" s="15"/>
      <c r="I124" s="18"/>
      <c r="J124" s="10"/>
    </row>
    <row r="125" spans="1:10" ht="15.75">
      <c r="A125" s="4"/>
      <c r="B125" s="10"/>
      <c r="C125" s="15"/>
      <c r="I125" s="18"/>
      <c r="J125" s="10"/>
    </row>
    <row r="126" spans="1:10" ht="15.75">
      <c r="A126" s="4"/>
      <c r="B126" s="10"/>
      <c r="C126" s="15"/>
      <c r="I126" s="18"/>
      <c r="J126" s="10"/>
    </row>
    <row r="127" spans="1:10" ht="15.75">
      <c r="A127" s="4"/>
      <c r="B127" s="10"/>
      <c r="C127" s="15"/>
      <c r="I127" s="18"/>
      <c r="J127" s="10"/>
    </row>
    <row r="128" spans="1:10" ht="15.75">
      <c r="A128" s="4"/>
      <c r="B128" s="10"/>
      <c r="C128" s="15"/>
      <c r="I128" s="18"/>
      <c r="J128" s="10"/>
    </row>
    <row r="129" spans="1:10" ht="15.75">
      <c r="A129" s="4"/>
      <c r="B129" s="10"/>
      <c r="C129" s="15"/>
      <c r="I129" s="18"/>
      <c r="J129" s="10"/>
    </row>
    <row r="130" spans="1:10" ht="15.75">
      <c r="A130" s="4"/>
      <c r="B130" s="10"/>
      <c r="C130" s="15"/>
      <c r="I130" s="18"/>
      <c r="J130" s="10"/>
    </row>
    <row r="131" spans="1:10" ht="15.75">
      <c r="A131" s="4"/>
      <c r="B131" s="10"/>
      <c r="C131" s="15"/>
      <c r="I131" s="18"/>
      <c r="J131" s="10"/>
    </row>
    <row r="132" spans="1:10" ht="15.75">
      <c r="A132" s="4"/>
      <c r="B132" s="10"/>
      <c r="C132" s="15"/>
      <c r="I132" s="18"/>
      <c r="J132" s="10"/>
    </row>
    <row r="133" spans="1:10" ht="15.75">
      <c r="A133" s="4"/>
      <c r="B133" s="10"/>
      <c r="C133" s="15"/>
      <c r="I133" s="18"/>
      <c r="J133" s="10"/>
    </row>
    <row r="134" spans="1:10" ht="15.75">
      <c r="A134" s="4"/>
      <c r="B134" s="10"/>
      <c r="C134" s="15"/>
      <c r="I134" s="18"/>
      <c r="J134" s="10"/>
    </row>
    <row r="135" spans="1:10" ht="15.75">
      <c r="A135" s="4"/>
      <c r="B135" s="10"/>
      <c r="C135" s="15"/>
      <c r="I135" s="18"/>
      <c r="J135" s="10"/>
    </row>
    <row r="136" spans="1:10" ht="15.75">
      <c r="A136" s="4"/>
      <c r="B136" s="10"/>
      <c r="C136" s="15"/>
      <c r="I136" s="18"/>
      <c r="J136" s="10"/>
    </row>
    <row r="137" spans="1:10" ht="15.75">
      <c r="A137" s="4"/>
      <c r="B137" s="10"/>
      <c r="C137" s="15"/>
      <c r="I137" s="18"/>
      <c r="J137" s="10"/>
    </row>
    <row r="138" spans="1:10" ht="15.75">
      <c r="A138" s="4"/>
      <c r="B138" s="10"/>
      <c r="C138" s="15"/>
      <c r="I138" s="18"/>
      <c r="J138" s="10"/>
    </row>
    <row r="139" spans="1:10" ht="15.75">
      <c r="A139" s="4"/>
      <c r="B139" s="10"/>
      <c r="C139" s="15"/>
      <c r="I139" s="18"/>
      <c r="J139" s="10"/>
    </row>
    <row r="140" spans="1:10" ht="15.75">
      <c r="A140" s="4"/>
      <c r="B140" s="10"/>
      <c r="C140" s="15"/>
      <c r="I140" s="18"/>
      <c r="J140" s="10"/>
    </row>
    <row r="141" spans="1:10" ht="15.75">
      <c r="A141" s="4"/>
      <c r="B141" s="10"/>
      <c r="C141" s="15"/>
      <c r="I141" s="18"/>
      <c r="J141" s="10"/>
    </row>
    <row r="142" spans="1:10" ht="15.75">
      <c r="A142" s="4"/>
      <c r="B142" s="10"/>
      <c r="C142" s="15"/>
      <c r="I142" s="25"/>
      <c r="J142" s="7"/>
    </row>
    <row r="143" spans="1:10" ht="15.75">
      <c r="A143" s="4"/>
      <c r="B143" s="10"/>
      <c r="C143" s="15"/>
      <c r="I143" s="26"/>
      <c r="J143" s="8"/>
    </row>
    <row r="144" spans="1:10" ht="15.75">
      <c r="A144" s="4"/>
      <c r="B144" s="10"/>
      <c r="C144" s="15"/>
      <c r="I144" s="27"/>
      <c r="J144" s="9"/>
    </row>
    <row r="145" spans="1:10" ht="15.75">
      <c r="A145" s="4"/>
      <c r="B145" s="10"/>
      <c r="C145" s="15"/>
      <c r="I145" s="18"/>
      <c r="J145" s="10"/>
    </row>
    <row r="146" spans="1:10" ht="15.75">
      <c r="A146" s="4"/>
      <c r="B146" s="10"/>
      <c r="C146" s="15"/>
      <c r="I146" s="18"/>
      <c r="J146" s="10"/>
    </row>
    <row r="147" spans="1:10" ht="15.75">
      <c r="A147" s="4"/>
      <c r="B147" s="10"/>
      <c r="C147" s="15"/>
      <c r="I147" s="18"/>
      <c r="J147" s="10"/>
    </row>
    <row r="148" spans="1:10" ht="15.75">
      <c r="A148" s="4"/>
      <c r="B148" s="10"/>
      <c r="C148" s="15"/>
      <c r="I148" s="18"/>
      <c r="J148" s="10"/>
    </row>
    <row r="149" spans="1:10" ht="15.75">
      <c r="A149" s="4"/>
      <c r="B149" s="10"/>
      <c r="C149" s="15"/>
      <c r="I149" s="18"/>
      <c r="J149" s="10"/>
    </row>
    <row r="150" spans="1:10" ht="15.75">
      <c r="A150" s="4"/>
      <c r="B150" s="10"/>
      <c r="C150" s="15"/>
      <c r="I150" s="26"/>
      <c r="J150" s="8"/>
    </row>
    <row r="151" spans="1:10" ht="15.75">
      <c r="A151" s="4"/>
      <c r="B151" s="10"/>
      <c r="C151" s="15"/>
      <c r="I151" s="27"/>
      <c r="J151" s="9"/>
    </row>
    <row r="152" spans="1:10" ht="15.75">
      <c r="A152" s="4"/>
      <c r="B152" s="10"/>
      <c r="C152" s="15"/>
      <c r="I152" s="18"/>
      <c r="J152" s="10"/>
    </row>
    <row r="153" spans="1:10" ht="15.75">
      <c r="A153" s="4"/>
      <c r="B153" s="10"/>
      <c r="C153" s="15"/>
      <c r="I153" s="18"/>
      <c r="J153" s="10"/>
    </row>
    <row r="154" spans="1:10" ht="15.75">
      <c r="A154" s="1"/>
      <c r="B154" s="7"/>
      <c r="C154" s="12"/>
      <c r="I154" s="18"/>
      <c r="J154" s="10"/>
    </row>
    <row r="155" spans="1:10" ht="15.75">
      <c r="A155" s="1"/>
      <c r="B155" s="7"/>
      <c r="C155" s="12"/>
      <c r="I155" s="18"/>
      <c r="J155" s="10"/>
    </row>
    <row r="156" spans="1:10" ht="15.75">
      <c r="A156" s="2"/>
      <c r="B156" s="8"/>
      <c r="C156" s="13"/>
      <c r="I156" s="18"/>
      <c r="J156" s="10"/>
    </row>
    <row r="157" spans="1:10" ht="15.75">
      <c r="A157" s="3"/>
      <c r="B157" s="9"/>
      <c r="C157" s="14"/>
      <c r="I157" s="18"/>
      <c r="J157" s="10"/>
    </row>
    <row r="158" spans="1:10" ht="15.75">
      <c r="A158" s="4"/>
      <c r="B158" s="10"/>
      <c r="C158" s="15"/>
      <c r="I158" s="18"/>
      <c r="J158" s="10"/>
    </row>
    <row r="159" spans="1:10" ht="15.75">
      <c r="A159" s="4"/>
      <c r="B159" s="10"/>
      <c r="C159" s="15"/>
      <c r="I159" s="18"/>
      <c r="J159" s="10"/>
    </row>
    <row r="160" spans="1:10" ht="15.75">
      <c r="A160" s="4"/>
      <c r="B160" s="10"/>
      <c r="C160" s="15"/>
      <c r="I160" s="18"/>
      <c r="J160" s="10"/>
    </row>
    <row r="161" spans="1:3" ht="15.75">
      <c r="A161" s="4"/>
      <c r="B161" s="10"/>
      <c r="C161" s="15"/>
    </row>
    <row r="162" spans="1:3" ht="15.75">
      <c r="A162" s="4"/>
      <c r="B162" s="10"/>
      <c r="C162" s="15"/>
    </row>
    <row r="163" spans="1:3" ht="15.75">
      <c r="A163" s="2"/>
      <c r="B163" s="8"/>
      <c r="C163" s="13"/>
    </row>
    <row r="164" spans="1:3" ht="15.75">
      <c r="A164" s="3"/>
      <c r="B164" s="9"/>
      <c r="C164" s="14"/>
    </row>
    <row r="165" spans="1:3" ht="15.75">
      <c r="A165" s="4"/>
      <c r="B165" s="10"/>
      <c r="C165" s="15"/>
    </row>
    <row r="166" spans="1:3" ht="15.75">
      <c r="A166" s="4"/>
      <c r="B166" s="10"/>
      <c r="C166" s="15"/>
    </row>
    <row r="167" spans="1:3" ht="15.75">
      <c r="A167" s="4"/>
      <c r="B167" s="10"/>
      <c r="C167" s="15"/>
    </row>
    <row r="168" spans="1:3" ht="15.75">
      <c r="A168" s="4"/>
      <c r="B168" s="10"/>
      <c r="C168" s="15"/>
    </row>
    <row r="169" spans="1:3" ht="15.75">
      <c r="A169" s="4"/>
      <c r="B169" s="10"/>
      <c r="C169" s="15"/>
    </row>
    <row r="170" spans="1:3" ht="15.75">
      <c r="A170" s="4"/>
      <c r="B170" s="10"/>
      <c r="C170" s="15"/>
    </row>
    <row r="171" spans="1:3" ht="15.75">
      <c r="A171" s="4"/>
      <c r="B171" s="10"/>
      <c r="C171" s="15"/>
    </row>
    <row r="172" spans="1:3" ht="15.75">
      <c r="A172" s="4"/>
      <c r="B172" s="10"/>
      <c r="C172" s="15"/>
    </row>
    <row r="173" spans="1:3" ht="15.75">
      <c r="A173" s="4"/>
      <c r="B173" s="10"/>
      <c r="C173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</dc:creator>
  <cp:keywords/>
  <dc:description/>
  <cp:lastModifiedBy>Manana Kharchilava</cp:lastModifiedBy>
  <cp:lastPrinted>2019-10-09T05:54:00Z</cp:lastPrinted>
  <dcterms:created xsi:type="dcterms:W3CDTF">2002-08-06T09:01:35Z</dcterms:created>
  <dcterms:modified xsi:type="dcterms:W3CDTF">2019-10-09T05:54:06Z</dcterms:modified>
  <cp:category/>
  <cp:version/>
  <cp:contentType/>
  <cp:contentStatus/>
</cp:coreProperties>
</file>